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firstSheet="1" activeTab="2"/>
  </bookViews>
  <sheets>
    <sheet name="Instytucja" sheetId="1" r:id="rId1"/>
    <sheet name="Zatrudnienie" sheetId="2" r:id="rId2"/>
    <sheet name="Część opisowa 2012" sheetId="3" r:id="rId3"/>
    <sheet name="Część merytoryczna 2012" sheetId="4" r:id="rId4"/>
  </sheets>
  <definedNames>
    <definedName name="_xlnm.Print_Area" localSheetId="3">'Część merytoryczna 2012'!$A$2:$K$59</definedName>
    <definedName name="_xlnm.Print_Area" localSheetId="2">'Część opisowa 2012'!$A$2:$F$109</definedName>
    <definedName name="_xlnm.Print_Area" localSheetId="0">'Instytucja'!$A$2:$F$111</definedName>
    <definedName name="_xlnm.Print_Area" localSheetId="1">'Zatrudnienie'!$A$1:$F$32</definedName>
  </definedNames>
  <calcPr fullCalcOnLoad="1"/>
</workbook>
</file>

<file path=xl/sharedStrings.xml><?xml version="1.0" encoding="utf-8"?>
<sst xmlns="http://schemas.openxmlformats.org/spreadsheetml/2006/main" count="553" uniqueCount="234">
  <si>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</si>
  <si>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</si>
  <si>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</si>
  <si>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</si>
  <si>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</si>
  <si>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</si>
  <si>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</si>
  <si>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</si>
  <si>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</si>
  <si>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</si>
  <si>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</si>
  <si>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</si>
  <si>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</si>
  <si>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</si>
  <si>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</si>
  <si>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</si>
  <si>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</si>
  <si>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</si>
  <si>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</si>
  <si>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</si>
  <si>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</si>
  <si>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</si>
  <si>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</si>
  <si>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</si>
  <si>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</si>
  <si>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</si>
  <si>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</si>
  <si>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</si>
  <si>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</si>
  <si>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</si>
  <si>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</si>
  <si>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</si>
  <si>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</si>
  <si>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</si>
  <si>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</si>
  <si>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</si>
  <si>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</si>
  <si>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</si>
  <si>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</si>
  <si>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</si>
  <si>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</si>
  <si>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</si>
  <si>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</si>
  <si>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</si>
  <si>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</si>
  <si>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</si>
  <si>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</si>
  <si>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</si>
  <si>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</si>
  <si>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</si>
  <si>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</si>
  <si>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</si>
  <si>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</si>
  <si>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</si>
  <si>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</si>
  <si>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</si>
  <si>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</si>
  <si>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</si>
  <si>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</si>
  <si>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</si>
  <si>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</si>
  <si>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</si>
  <si>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</si>
  <si>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</si>
  <si>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</si>
  <si>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</si>
  <si>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</si>
  <si>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</si>
  <si>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</si>
  <si>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</si>
  <si>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</si>
  <si>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</si>
  <si>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</si>
  <si>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</si>
  <si>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</si>
  <si>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</si>
  <si>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</si>
  <si>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</si>
  <si>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</si>
  <si>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</si>
  <si>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</si>
  <si>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</si>
  <si>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</si>
  <si>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</si>
  <si>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</si>
  <si>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</si>
  <si>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</si>
  <si>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</si>
  <si>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</si>
  <si>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</si>
  <si>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</si>
  <si>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Wykonanie na dzień 31.12.2011 r.</t>
  </si>
  <si>
    <t>Wykonanie na dzień 31.12.2012 r.</t>
  </si>
  <si>
    <t>Wykonanie na dzień 31.12.2012 r. wraz z częścią merytoryczną</t>
  </si>
  <si>
    <t>Ogółem:</t>
  </si>
  <si>
    <t>Razem kol. 2:</t>
  </si>
  <si>
    <t>Razem kol. 1:</t>
  </si>
  <si>
    <t>Razem kol. 3:</t>
  </si>
  <si>
    <t>Dynamika     (4:3)</t>
  </si>
  <si>
    <t>Podpis Dyrektora Instytucji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</si>
  <si>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</si>
  <si>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</si>
  <si>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</si>
  <si>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</si>
  <si>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</si>
  <si>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</si>
  <si>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</si>
  <si>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</si>
  <si>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Data i podpis Głównego Księgowego.</t>
  </si>
  <si>
    <t>Data i podpis Głównego Księgowego</t>
  </si>
  <si>
    <t>……………………………………………………………………………..</t>
  </si>
  <si>
    <t>…………………………………………………………………………….</t>
  </si>
  <si>
    <t xml:space="preserve">* Rodzaje działalności - istnieje możliwość zmiany nazw wydarzeń artystycznych w zależności od prowadzonej działalności </t>
  </si>
  <si>
    <t>Rodzaj działności*</t>
  </si>
  <si>
    <t>Część opisowa z wykonania planu finansowego za rok 2012 Teatru Lalek "Pleciuga"</t>
  </si>
  <si>
    <t>Działalność merytoryczna Teatru Lalek "Pleciuga" za okres od 01 stycznia 2012 r. - 31 grudnia 2012 r.</t>
  </si>
  <si>
    <t>Liczba***</t>
  </si>
  <si>
    <t xml:space="preserve">Frekwencja **                </t>
  </si>
  <si>
    <t>** Frekwencja - do wyliczenia procentowo</t>
  </si>
  <si>
    <t>*** Liczba - wpisujemy jednorazowe wydarzenia, w przypadku wydarzeń cyklicznych, powtarzających się - sumujemy</t>
  </si>
  <si>
    <t>9</t>
  </si>
  <si>
    <t xml:space="preserve">Dynamika  (5:2)   </t>
  </si>
  <si>
    <t>Dynamika   (6:3)</t>
  </si>
  <si>
    <t>Razem kol. 6:</t>
  </si>
  <si>
    <t>Razem kol. 5:</t>
  </si>
  <si>
    <t>Razem kol. 4:</t>
  </si>
  <si>
    <t>1. Sala Główna                       (274 miejsc)</t>
  </si>
  <si>
    <t>Instytucja kultury: Teatr Lalek "Pleciuga"</t>
  </si>
  <si>
    <t>Dział 921  Rozdział 92106</t>
  </si>
  <si>
    <t>Część opisowa do wykonania planu finansowego za rok 2012</t>
  </si>
  <si>
    <t>Część opisowa - merytoryczna do wykonanie planu finansowego za rok 2012</t>
  </si>
  <si>
    <t xml:space="preserve">Liczba   widzów </t>
  </si>
  <si>
    <t>Plan na dzien 01.01.2012 r.</t>
  </si>
  <si>
    <t>Plan po zmianach na dzień  31.12.2012 r.</t>
  </si>
  <si>
    <t>Wykonanie planu na dzień 31.12.2012 r.</t>
  </si>
  <si>
    <t>Dynamika (5:4)</t>
  </si>
  <si>
    <t>Plan na dzień  01.01.2012 r.</t>
  </si>
  <si>
    <t xml:space="preserve">ZATRUDNIENIE  I  WYNAGRODZENIA    </t>
  </si>
  <si>
    <t>Plan na dzień 01.01.2012r.</t>
  </si>
  <si>
    <t>Uwagi</t>
  </si>
  <si>
    <t>I</t>
  </si>
  <si>
    <t>Zatrudnienie ( etaty )</t>
  </si>
  <si>
    <t>Data i kwota podwyżki (średnia na 1 etat)</t>
  </si>
  <si>
    <t>miesiąc:</t>
  </si>
  <si>
    <t>II</t>
  </si>
  <si>
    <t>Wynagrodzenie angażowe pracowników
 (w złotych/ etat / miesiąc)</t>
  </si>
  <si>
    <t>kwota:</t>
  </si>
  <si>
    <t xml:space="preserve">Pozostałe składniki wynagrodzeń osobowych pracowników wynikające ze stosunku pracy </t>
  </si>
  <si>
    <t xml:space="preserve"> - odprawy emerytalne i inne</t>
  </si>
  <si>
    <t xml:space="preserve"> - nagrody uznaniowe, premie</t>
  </si>
  <si>
    <t>Podpis Dyrektora Instytucji:</t>
  </si>
  <si>
    <t>Podpis resortowego Prezydenta:</t>
  </si>
  <si>
    <t>Spektakle - 906 600, spotkania teatralne - 2 592, warsztaty teatralne - 41 586, KONTRAPUNKT - 83 438</t>
  </si>
  <si>
    <t>Sprzedaż środków trwałych - 2 750, środki inscenizacji - 70</t>
  </si>
  <si>
    <t>Sprzedaż wydawnictw - 2 660, sprzedaż materiałów - 450</t>
  </si>
  <si>
    <t xml:space="preserve">Lato w teatrze - 20 000, Kontrapunkt - 94 688 (100 000 - 5 312), Kontrapunkt - 15 000 </t>
  </si>
  <si>
    <t xml:space="preserve">Z kwoty dotacji wydzielono środki finansowe na realizację kolejnej edycji festiwalu KONTRAPUNKT - 520 000 </t>
  </si>
  <si>
    <t>Kontrapunkt - 300 000 zł, projekt "Mamy prawo do bycia sobą" - 43 900</t>
  </si>
  <si>
    <t>Mały Kontrapunkt (Nordycki Fundusz Kulturalny) - 165 687</t>
  </si>
  <si>
    <t>Zwrot podatku vat do MKiDN dotyczy projektu "Mamy prawo do bycia sobą"</t>
  </si>
  <si>
    <t>Sponsoring - 33 127, darowizny - 650, Instytut Teatralny - 35 892, Fundacja Współpracy Polsko-Niemieckiej (Kontrapunkt) - 80 000</t>
  </si>
  <si>
    <t>Odsetki od lokat,śr.fin.na rach.bankowych - 9 595, odsetki zapł.przez kontrahentów - 163, dodatnie różn.kursowe - 613</t>
  </si>
  <si>
    <t>Odzysk.należności - 10 444, odchyl.od cen ewid.książek - 7 390, odpisy amortyz. - 2 898, odszkodowanie PZU - 1 527, obroty wewn. ZSP - 8 402, zaokrąglenia - 3</t>
  </si>
  <si>
    <t>Materiały do premier - 45 494, eksploatacyjne - 27 659, ogólnozakładowe - 43 704, Kontrapunkt  7 898, transport - 8 061, wyposażenie - 4 197, woda - 13 564, energia elektryczna - 146 407 energia cieplna - 143 704</t>
  </si>
  <si>
    <t>Konserwacja maszyn i urządzeń, urządzeń biurowych, dźwigu, instalacji p-poż., naprawy i konserwacje gaśnic, przeglądy samochodu i przyczepy, przeglądy budynku i fontanny</t>
  </si>
  <si>
    <t>Transoport obcy osób i środków inscenizacji</t>
  </si>
  <si>
    <t>Opłaty telekom. - 18 565, opłaty radiowo-telewzyjne - 3 512, opłaty pcztowe - 6 645</t>
  </si>
  <si>
    <t>Zakup zespołów, projekty scenografii, usługi fotograficzne, filmowanie, studio nagrań</t>
  </si>
  <si>
    <t xml:space="preserve">Poligrafia - 43 091 (druk programów, afiszy, plakatów, ulotek, zaproszeń, gazetki Gabit), promocja i reklama - 127 493 (reklama prasowa, radiowa, zewnętrzna, gadżety reklamowe) </t>
  </si>
  <si>
    <t xml:space="preserve">Usługi materialne - 124 990 (monitoring obiektu, wywóz nieczystości, usługi pralnicze,  usługi informatyczne), usługi niematerialne - 204 083 (konsultacje, tłumaczenia, usługi hotelowe, obsługa prawna, parkowanie, obsługa przedstawień, usługi bankowe) </t>
  </si>
  <si>
    <t>Wynagrodz.osobowe stałe - 1 779 038 (średnia ilość etatów w 2012 r. 56,04, średnie wynagrodzenie na 1 etat 2 645), wynagrodzenie osobowe zmienne - 694 391 (wyn.aktorskie za spektakle, średnie urlopowe, inspicjentura, statystowanie, nadgodziny, prowizje, dodatki), wynagrodzenie jednorazowe - 52 159 (nagrody jubileuszowe, nagrody artystyczne, odprawy emerytalne, nagroda Dyrektora)</t>
  </si>
  <si>
    <t>Wynajem Sali - 118 804, pokoi gościnnych - 740, dzierżawa kawiarenki - 26 437, pozostałe - 1 628</t>
  </si>
  <si>
    <t>Przygotowanie premier - 13 000, eksploatacja - 60 231</t>
  </si>
  <si>
    <t>Przygotowanie premier - 130 550, eksploatacja - 347 247 (honoraria dotycz.festiwalu Kontrapunkt, działaniami związanymi z projektem MKiDN oraz statutowymi)</t>
  </si>
  <si>
    <t>Wynagrodz.pracowników własnych - 8 335 (organizacja i koordynacja prac związanych z wynajmem Sali, prace konserwacyjne), wynagrodz.pracown.doangażowanych - 19 400 (utrzymanie czystości wokół fontanny, prace elektryczne, przegląd techniczny obiektu, przygotowanie instrukcji p-poż, opieka medyczna i wychowacza)</t>
  </si>
  <si>
    <t>Ubezpieczenia społeczne - 443 772, fundusz pracy - 49 541</t>
  </si>
  <si>
    <t>Odpis podstawowy - 61 304 (pracownicy), odpis dodatkowy - 5 469 (emeryci)</t>
  </si>
  <si>
    <t>Szkolenia, usługi medyczne, odzież ochronna i robocza, ekwiwalenty, odprawy pośmiertne, nadzór BHP</t>
  </si>
  <si>
    <t xml:space="preserve">Koszty biletów, lotniczych, PKP, komunikacji miejskiej, diet, noclegów, używania pojazdów do celów służbowych </t>
  </si>
  <si>
    <t>Nagrody konkursowe festiwalu Kontrapunkt - 54 700, wyżywienie uczestników Lata w teatrze - 10 706, ubezpieczenie osób i sprzętu - 254, pozostałe - 11</t>
  </si>
  <si>
    <t>Koszty sprzedanych woreczków reklamowych, koszulek, biżuterii</t>
  </si>
  <si>
    <t>Składka członkowska POLUNIMA - 350, zaokrąglenia - 4, pozostałe koszty operacyjne - 352</t>
  </si>
  <si>
    <t>Ujemne różnice kursowe - 12 032, odsetki - 62</t>
  </si>
  <si>
    <t>Projekt budowlano-wykonawczy w ramach zadania inwestycyjnego pn. "Budowa amfiteatru - sceny letniej i zagospodarowanie terenu obejmującego plac zabaw i skatepark dla dzieci i młodzieży na placu Teatralnym"</t>
  </si>
  <si>
    <t>Środki pieniężne w kasie teatru - 32 426, środki pieniężne na rachunkach bankowych - 298 096</t>
  </si>
  <si>
    <t>Zobowiązania wobec dostawców - 84 549, podatek dochodowy od osó fizycznych - 20 991, składki ZUS - 144 233, zobowiązania wobec UM Szczecin i MKiDN - 11 241 (zwrot vat, dotacji ,odsetek), zabezpieczenie MIKOMAX - 24 429, zobowiązania z tytułu wynagrodzeń - 10 661, pozostałe - 8 602</t>
  </si>
  <si>
    <t>Podatek Vat podlegający zwrotowi do Gminy Miasta Szczecin</t>
  </si>
  <si>
    <t>2. Sala Prób                             (50 miejsc)</t>
  </si>
  <si>
    <t>3. Sala Kameralna                       (80 miejsc)</t>
  </si>
  <si>
    <t>Udział w festiwalu Teatralna Karuzela w Łodzi (spektakl dla dzieci - Pinokio), Międzynarodowy Festiwal Walizka w Łomży (spektakl dla dorosłych - Don Juan), VII Międzynarodowy Festiwal Teatru Lalek i Animacji Filmowych Dla Dorosłych LALKA TEŻ CZŁOWIEK w Warszawie - spektakl dla dorosłych - Don Juan)</t>
  </si>
  <si>
    <t>7. Inne formy działalności</t>
  </si>
  <si>
    <t>Razem kol. 7:</t>
  </si>
  <si>
    <t>4. Festiwal - XLVII Przegląd Teatrów Małych Form KONTRAPUNKT 2012</t>
  </si>
  <si>
    <t>5. Mały Kontrapunkt</t>
  </si>
  <si>
    <t>6. Festiwale</t>
  </si>
  <si>
    <t>7. Poza siedzibą</t>
  </si>
  <si>
    <t>……………………………………………………………………..</t>
  </si>
  <si>
    <t>Należności z tytułu podatku vat - 30 652, rozrachunki z odbiorcami - 14 462, pozostałe rozrachunki - 65 776</t>
  </si>
  <si>
    <t>Spektakle dla dzieci (Moc prezentów, Sklep z zabawkami, Bałwan i inni, 8 dni stworzenia swiata</t>
  </si>
  <si>
    <t>Spektakl dla dzieci - Calineczka, Spektakle dla dorosłych - Kubuś i jego pan, FUMUM VENDERE</t>
  </si>
  <si>
    <r>
      <rPr>
        <b/>
        <sz val="8"/>
        <color indexed="8"/>
        <rFont val="Czcionka tekstu podstawowego"/>
        <family val="0"/>
      </rPr>
      <t>Warsztaty w czasie ferii zimowych w Pleciudze</t>
    </r>
    <r>
      <rPr>
        <sz val="8"/>
        <color indexed="8"/>
        <rFont val="Czcionka tekstu podstawowego"/>
        <family val="2"/>
      </rPr>
      <t xml:space="preserve"> - </t>
    </r>
    <r>
      <rPr>
        <b/>
        <sz val="8"/>
        <color indexed="8"/>
        <rFont val="Czcionka tekstu podstawowego"/>
        <family val="0"/>
      </rPr>
      <t>11 111</t>
    </r>
    <r>
      <rPr>
        <sz val="8"/>
        <color indexed="8"/>
        <rFont val="Czcionka tekstu podstawowego"/>
        <family val="2"/>
      </rPr>
      <t xml:space="preserve">, przeprowadzono warsztaty plastyczne i teatralne w trakcie których uczestnicy przygotowywali własnej koncepcji spektakl: zaprojektowali i wykonali rekwizyty, plakaty oraz zaproszenia. Powstały spektakl został zaprezentowany na zakończenie ferii zimowych w Pleciudze.  </t>
    </r>
  </si>
  <si>
    <r>
      <rPr>
        <b/>
        <sz val="8"/>
        <color indexed="8"/>
        <rFont val="Czcionka tekstu podstawowego"/>
        <family val="0"/>
      </rPr>
      <t>Warsztaty przeprowadzone w ramach działania "</t>
    </r>
    <r>
      <rPr>
        <b/>
        <sz val="8"/>
        <color indexed="8"/>
        <rFont val="Czcionka tekstu podstawowego"/>
        <family val="0"/>
      </rPr>
      <t>Lato w Teatrze 2012"</t>
    </r>
    <r>
      <rPr>
        <sz val="8"/>
        <color indexed="8"/>
        <rFont val="Czcionka tekstu podstawowego"/>
        <family val="2"/>
      </rPr>
      <t xml:space="preserve"> - </t>
    </r>
    <r>
      <rPr>
        <b/>
        <sz val="8"/>
        <color indexed="8"/>
        <rFont val="Czcionka tekstu podstawowego"/>
        <family val="0"/>
      </rPr>
      <t>zajęcia nieodpłatne</t>
    </r>
    <r>
      <rPr>
        <sz val="8"/>
        <color indexed="8"/>
        <rFont val="Czcionka tekstu podstawowego"/>
        <family val="2"/>
      </rPr>
      <t xml:space="preserve"> dla dzieci z różnych grup społecznych, przeprowadzono warsztaty aktorskie, muzyczne, promocyjno - dziennikarskie, kostiumowo - scenograficzne, wycieczki, zajęcia sportowo - rekreacyjne oraz zabawy integracyjne. Zaprezentowano spektakl "Tymoteusz wśród ptaków", jako efekt pracy wszystkich grup uczestniczących w projekcie. Przygotowano wystawę prac plastycznych grupy kostiumowo - scenograficznej, mini koncert oraz happening podczas którego grupa promocyjno - dziennikarska rozdawała napisaną przez siebie gazetkę. Działania projektu "Lato w Teatrze" zostały sfinansowane ze środków Instytutu Teatralnego im. Zbigniewa Raszewskiego, Gminy Miasta Szczecin, Kuratorium Oświaty oraz ze środków własnych teatru.</t>
    </r>
  </si>
  <si>
    <r>
      <rPr>
        <b/>
        <sz val="8"/>
        <color indexed="8"/>
        <rFont val="Czcionka tekstu podstawowego"/>
        <family val="0"/>
      </rPr>
      <t>Warsztaty przeprowadzone w ramach p</t>
    </r>
    <r>
      <rPr>
        <b/>
        <sz val="8"/>
        <color indexed="8"/>
        <rFont val="Czcionka tekstu podstawowego"/>
        <family val="0"/>
      </rPr>
      <t>rojektu</t>
    </r>
    <r>
      <rPr>
        <b/>
        <sz val="8"/>
        <color indexed="8"/>
        <rFont val="Czcionka tekstu podstawowego"/>
        <family val="0"/>
      </rPr>
      <t xml:space="preserve"> "Mamy prawo do bycia sobą" - teatr (dla) dzieci</t>
    </r>
    <r>
      <rPr>
        <sz val="8"/>
        <color indexed="8"/>
        <rFont val="Czcionka tekstu podstawowego"/>
        <family val="2"/>
      </rPr>
      <t xml:space="preserve"> - </t>
    </r>
    <r>
      <rPr>
        <b/>
        <sz val="8"/>
        <color indexed="8"/>
        <rFont val="Czcionka tekstu podstawowego"/>
        <family val="0"/>
      </rPr>
      <t xml:space="preserve">1 778 </t>
    </r>
    <r>
      <rPr>
        <sz val="8"/>
        <color indexed="8"/>
        <rFont val="Czcionka tekstu podstawowego"/>
        <family val="0"/>
      </rPr>
      <t>Projekt zrealizowany przy dofinansowaniu przez MKiDN. W ramach projektu przeprowadzono następujące działania: premiera spektaklu dla najmłodszych "A ku ku", warsztaty cykliczne, półkolonie letnie oraz wystawę prac plastycznych. W wydarzeniach kulturalnych całego projektu wzięło udział około 31 500 osób</t>
    </r>
  </si>
  <si>
    <r>
      <t>Warsztaty teatralne, warsztaty cykliczne -</t>
    </r>
    <r>
      <rPr>
        <b/>
        <sz val="8"/>
        <color indexed="8"/>
        <rFont val="Czcionka tekstu podstawowego"/>
        <family val="0"/>
      </rPr>
      <t xml:space="preserve"> 28 697</t>
    </r>
    <r>
      <rPr>
        <sz val="8"/>
        <color indexed="8"/>
        <rFont val="Czcionka tekstu podstawowego"/>
        <family val="2"/>
      </rPr>
      <t>, skierowane do dzieci w wieku od 7 do 11 lat, warsztaty teatralne dla grup zorganizowanych (szkolnych i przedszkolnych), warsztaty teatralne dla przedszkolaków oraz warsztaty muzyczne dla widzów indywidualnych</t>
    </r>
  </si>
  <si>
    <r>
      <t xml:space="preserve">Duvelor - </t>
    </r>
    <r>
      <rPr>
        <b/>
        <sz val="8"/>
        <color indexed="8"/>
        <rFont val="Arial"/>
        <family val="2"/>
      </rPr>
      <t>5 191</t>
    </r>
  </si>
  <si>
    <r>
      <t xml:space="preserve">Don Juan - </t>
    </r>
    <r>
      <rPr>
        <b/>
        <sz val="8"/>
        <color indexed="8"/>
        <rFont val="Arial"/>
        <family val="2"/>
      </rPr>
      <t>29 500</t>
    </r>
  </si>
  <si>
    <r>
      <rPr>
        <b/>
        <sz val="8"/>
        <color indexed="8"/>
        <rFont val="Arial"/>
        <family val="2"/>
      </rPr>
      <t>Szczur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6 394</t>
    </r>
    <r>
      <rPr>
        <sz val="8"/>
        <color indexed="8"/>
        <rFont val="Arial"/>
        <family val="2"/>
      </rPr>
      <t>, premiera 7 stycznia 2012 r. - spektakl przygotowany na scenie dla dorosłych ze środków Ministra Kultury i Dziedzictwa Narodowego (stypendium artystyczne). Monodram dla widzów dorosłych. Koszt realizacji ze środków teatru - 1 625</t>
    </r>
  </si>
  <si>
    <r>
      <rPr>
        <b/>
        <sz val="8"/>
        <color indexed="8"/>
        <rFont val="Arial"/>
        <family val="2"/>
      </rPr>
      <t>Jabłoneczka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39 269</t>
    </r>
    <r>
      <rPr>
        <sz val="8"/>
        <color indexed="8"/>
        <rFont val="Arial"/>
        <family val="2"/>
      </rPr>
      <t>, premiera 28 stycznia 2012 r. - spektakl dla widzów od 4 lat. Koszt przygotowania premiery - 24 426.</t>
    </r>
  </si>
  <si>
    <r>
      <t xml:space="preserve">Zuzu i Lulu - </t>
    </r>
    <r>
      <rPr>
        <b/>
        <sz val="8"/>
        <color indexed="8"/>
        <rFont val="Arial"/>
        <family val="2"/>
      </rPr>
      <t>25 806</t>
    </r>
  </si>
  <si>
    <r>
      <rPr>
        <b/>
        <sz val="8"/>
        <color indexed="8"/>
        <rFont val="Arial"/>
        <family val="2"/>
      </rPr>
      <t>A ku ku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15 713</t>
    </r>
    <r>
      <rPr>
        <sz val="8"/>
        <color indexed="8"/>
        <rFont val="Arial"/>
        <family val="2"/>
      </rPr>
      <t>, premiera 25 września 2012 r, spektakl dla najmłodszych od pierwszego roku życia zrealizowany w ramach projektu "Mamy prawo do bycia sobą" dofinansowanego przez MKiDN. Koszt przygotowania premiery - 15 855.</t>
    </r>
  </si>
  <si>
    <r>
      <t xml:space="preserve">Afrykańska przygoda - </t>
    </r>
    <r>
      <rPr>
        <b/>
        <sz val="8"/>
        <color indexed="8"/>
        <rFont val="Arial"/>
        <family val="2"/>
      </rPr>
      <t>22 372</t>
    </r>
  </si>
  <si>
    <r>
      <t xml:space="preserve">Pippi Pończoszanka - </t>
    </r>
    <r>
      <rPr>
        <b/>
        <sz val="8"/>
        <color indexed="8"/>
        <rFont val="Arial"/>
        <family val="2"/>
      </rPr>
      <t>56 440</t>
    </r>
  </si>
  <si>
    <r>
      <t xml:space="preserve">Szpargały - </t>
    </r>
    <r>
      <rPr>
        <b/>
        <sz val="8"/>
        <color indexed="8"/>
        <rFont val="Arial"/>
        <family val="2"/>
      </rPr>
      <t>16 883</t>
    </r>
  </si>
  <si>
    <r>
      <t xml:space="preserve">Król Zofius i cudowna kura - </t>
    </r>
    <r>
      <rPr>
        <b/>
        <sz val="8"/>
        <color indexed="8"/>
        <rFont val="Arial"/>
        <family val="2"/>
      </rPr>
      <t>30 828</t>
    </r>
  </si>
  <si>
    <r>
      <t xml:space="preserve">Kopciuszek - </t>
    </r>
    <r>
      <rPr>
        <b/>
        <sz val="8"/>
        <color indexed="8"/>
        <rFont val="Arial"/>
        <family val="2"/>
      </rPr>
      <t>60 511</t>
    </r>
  </si>
  <si>
    <r>
      <t xml:space="preserve">Słoń który wysiedział jajko - </t>
    </r>
    <r>
      <rPr>
        <b/>
        <sz val="8"/>
        <color indexed="8"/>
        <rFont val="Arial"/>
        <family val="2"/>
      </rPr>
      <t>47 613</t>
    </r>
  </si>
  <si>
    <r>
      <t xml:space="preserve">Krzesiwo - </t>
    </r>
    <r>
      <rPr>
        <b/>
        <sz val="8"/>
        <color indexed="8"/>
        <rFont val="Arial"/>
        <family val="2"/>
      </rPr>
      <t>15 553</t>
    </r>
  </si>
  <si>
    <r>
      <t xml:space="preserve">Trzy bajki o smoku - </t>
    </r>
    <r>
      <rPr>
        <b/>
        <sz val="8"/>
        <color indexed="8"/>
        <rFont val="Arial"/>
        <family val="2"/>
      </rPr>
      <t>62 142</t>
    </r>
  </si>
  <si>
    <r>
      <t xml:space="preserve">Tańcząca gazela - </t>
    </r>
    <r>
      <rPr>
        <b/>
        <sz val="8"/>
        <color indexed="8"/>
        <rFont val="Arial"/>
        <family val="2"/>
      </rPr>
      <t>50 474</t>
    </r>
  </si>
  <si>
    <r>
      <rPr>
        <b/>
        <sz val="8"/>
        <color indexed="8"/>
        <rFont val="Arial"/>
        <family val="2"/>
      </rPr>
      <t>Pinokio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121 110</t>
    </r>
    <r>
      <rPr>
        <sz val="8"/>
        <color indexed="8"/>
        <rFont val="Arial"/>
        <family val="2"/>
      </rPr>
      <t>, premiera 26 maja 2012 r., spektakl dla widzów od 5 lat. Koszt przygotowania premiery - 62 645.</t>
    </r>
  </si>
  <si>
    <r>
      <t xml:space="preserve">Kum i Plum - </t>
    </r>
    <r>
      <rPr>
        <b/>
        <sz val="8"/>
        <color indexed="8"/>
        <rFont val="Arial"/>
        <family val="2"/>
      </rPr>
      <t>32 216</t>
    </r>
  </si>
  <si>
    <r>
      <t xml:space="preserve">W ramach festiwalu odbyły się następujące wydarzenia: spektakle - 33 tytuły, plener, "Noc Performerów", sesja, wystawy, koncerty - 11, warsztaty. Przychody ze sprzedaży biletów i karnetów na działania festiwalowe wyniosły - </t>
    </r>
    <r>
      <rPr>
        <b/>
        <sz val="8"/>
        <color indexed="8"/>
        <rFont val="Arial"/>
        <family val="2"/>
      </rPr>
      <t>76 244</t>
    </r>
  </si>
  <si>
    <r>
      <t xml:space="preserve">W ramach Małego Kontrapunktu odbyły się następujące wydarzenia: spektakle dla dzieci, koncerty oraz warsztaty. Przychody ze sprzedaży biletów na działania Małego Kontrapunktu wyniosły - </t>
    </r>
    <r>
      <rPr>
        <b/>
        <sz val="8"/>
        <color indexed="8"/>
        <rFont val="Arial"/>
        <family val="2"/>
      </rPr>
      <t>7 194</t>
    </r>
    <r>
      <rPr>
        <sz val="8"/>
        <color indexed="8"/>
        <rFont val="Arial"/>
        <family val="2"/>
      </rPr>
      <t xml:space="preserve"> </t>
    </r>
  </si>
  <si>
    <r>
      <t xml:space="preserve">Lekcje teatralne - </t>
    </r>
    <r>
      <rPr>
        <b/>
        <sz val="8"/>
        <rFont val="Arial"/>
        <family val="2"/>
      </rPr>
      <t>2 592</t>
    </r>
    <r>
      <rPr>
        <sz val="8"/>
        <rFont val="Arial"/>
        <family val="2"/>
      </rPr>
      <t xml:space="preserve">, prowadzone przez aktorów Teatru Lalek "Pleciuga" w celu zapoznania widzów ze sztuką teatralną oraz tworzeniem scenografii do spektakli </t>
    </r>
  </si>
  <si>
    <r>
      <rPr>
        <b/>
        <sz val="8"/>
        <color indexed="8"/>
        <rFont val="Arial"/>
        <family val="2"/>
      </rPr>
      <t>Paskuda i Maruda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87 758</t>
    </r>
    <r>
      <rPr>
        <sz val="8"/>
        <color indexed="8"/>
        <rFont val="Arial"/>
        <family val="2"/>
      </rPr>
      <t>, prapremiera polska 17 marca 2012 r., spektakl dla widzów od 5 lat. Koszt przygotowania premiery - 79 471.</t>
    </r>
  </si>
  <si>
    <r>
      <rPr>
        <b/>
        <sz val="8"/>
        <color indexed="8"/>
        <rFont val="Arial"/>
        <family val="2"/>
      </rPr>
      <t>Bałwanek ratuje świat</t>
    </r>
    <r>
      <rPr>
        <sz val="8"/>
        <color indexed="8"/>
        <rFont val="Arial"/>
        <family val="2"/>
      </rPr>
      <t xml:space="preserve"> - </t>
    </r>
    <r>
      <rPr>
        <b/>
        <sz val="8"/>
        <color indexed="8"/>
        <rFont val="Arial"/>
        <family val="2"/>
      </rPr>
      <t>180 827</t>
    </r>
    <r>
      <rPr>
        <sz val="8"/>
        <color indexed="8"/>
        <rFont val="Arial"/>
        <family val="2"/>
      </rPr>
      <t>, premiera 30 listopada 2012 r., spektakl mikołajkowo - choinkowy dla dzieci od 3 lat. Koszt przygotowania premiery - 64 058.</t>
    </r>
  </si>
  <si>
    <t xml:space="preserve">Sprawozdanie z wykonania planu finasowego na dzień 31 grudnia 2012 r.                                </t>
  </si>
  <si>
    <t>Data i podpis Głównego Księgowego, nr tel. (91) 44 55 107</t>
  </si>
  <si>
    <t>14.02.2013 r.</t>
  </si>
  <si>
    <t>SPRAWOZDANIE Z WYKONANIA PLANU FINANSOWEGO  ZA ROK 2012  R.</t>
  </si>
  <si>
    <t>Plan po zmianach na dzień 31.12.2012 r.</t>
  </si>
  <si>
    <r>
      <t xml:space="preserve"> - pozostałe </t>
    </r>
    <r>
      <rPr>
        <sz val="9"/>
        <rFont val="Arial CE"/>
        <family val="0"/>
      </rPr>
      <t>(wynagrodz.aktorów za spektakle, średnie urlopowe, inspicjentura, statystowanie,spotkanie z widzem, dodatek za upowszechnianie kultury, pomoc techniczna, prowizje za sprzedaż programów, zastępstwa, inne dodatki)</t>
    </r>
  </si>
  <si>
    <t>Podpis Głównego Księgowego, nr tel. (91) 44 55 107</t>
  </si>
  <si>
    <t>Nazwa Instytucji: Teatr Lalek "Pleciuga"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</si>
</sst>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[$-415]d\ mmmm\ yyyy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2"/>
      <name val="Arial CE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Helv"/>
      <family val="0"/>
    </font>
    <font>
      <sz val="9"/>
      <color indexed="8"/>
      <name val="Helv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8"/>
      <name val="Arial CE"/>
      <family val="2"/>
    </font>
    <font>
      <b/>
      <sz val="10"/>
      <name val="Arial CE"/>
      <family val="0"/>
    </font>
    <font>
      <sz val="9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zcionka tekstu podstawowego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fgColor indexed="9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>
        <color indexed="8"/>
      </right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 applyAlignment="1">
      <alignment horizontal="right"/>
      <protection/>
    </xf>
    <xf numFmtId="49" fontId="64" fillId="0" borderId="14" xfId="0" applyNumberFormat="1" applyFont="1" applyBorder="1" applyAlignment="1">
      <alignment vertical="center" wrapText="1"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2" fillId="0" borderId="0" xfId="53" applyFont="1">
      <alignment/>
      <protection/>
    </xf>
    <xf numFmtId="49" fontId="65" fillId="36" borderId="14" xfId="0" applyNumberFormat="1" applyFont="1" applyFill="1" applyBorder="1" applyAlignment="1">
      <alignment vertical="center" wrapText="1"/>
    </xf>
    <xf numFmtId="0" fontId="10" fillId="0" borderId="0" xfId="53" applyFont="1">
      <alignment/>
      <protection/>
    </xf>
    <xf numFmtId="10" fontId="10" fillId="0" borderId="0" xfId="53" applyNumberFormat="1" applyFont="1">
      <alignment/>
      <protection/>
    </xf>
    <xf numFmtId="0" fontId="66" fillId="37" borderId="11" xfId="51" applyNumberFormat="1" applyFont="1" applyFill="1" applyBorder="1" applyAlignment="1">
      <alignment horizontal="center" vertical="center" wrapText="1" readingOrder="1"/>
      <protection/>
    </xf>
    <xf numFmtId="10" fontId="66" fillId="37" borderId="11" xfId="51" applyNumberFormat="1" applyFont="1" applyFill="1" applyBorder="1" applyAlignment="1">
      <alignment horizontal="center" vertical="center" wrapText="1" readingOrder="1"/>
      <protection/>
    </xf>
    <xf numFmtId="0" fontId="5" fillId="0" borderId="11" xfId="52" applyFont="1" applyFill="1" applyBorder="1" applyAlignment="1">
      <alignment vertical="center" wrapText="1" readingOrder="1"/>
      <protection/>
    </xf>
    <xf numFmtId="0" fontId="5" fillId="0" borderId="13" xfId="52" applyFont="1" applyFill="1" applyBorder="1" applyAlignment="1">
      <alignment vertical="center" wrapText="1" readingOrder="1"/>
      <protection/>
    </xf>
    <xf numFmtId="49" fontId="12" fillId="0" borderId="14" xfId="51" applyNumberFormat="1" applyFont="1" applyFill="1" applyBorder="1" applyAlignment="1" applyProtection="1">
      <alignment horizontal="left" vertical="center" wrapText="1" readingOrder="1"/>
      <protection locked="0"/>
    </xf>
    <xf numFmtId="49" fontId="12" fillId="0" borderId="14" xfId="51" applyNumberFormat="1" applyFont="1" applyFill="1" applyBorder="1" applyAlignment="1" applyProtection="1">
      <alignment horizontal="right" vertical="center" wrapText="1" readingOrder="1"/>
      <protection locked="0"/>
    </xf>
    <xf numFmtId="49" fontId="14" fillId="33" borderId="14" xfId="51" applyNumberFormat="1" applyFont="1" applyFill="1" applyBorder="1" applyAlignment="1">
      <alignment horizontal="right" vertical="center" wrapText="1" readingOrder="1"/>
      <protection/>
    </xf>
    <xf numFmtId="49" fontId="14" fillId="33" borderId="14" xfId="51" applyNumberFormat="1" applyFont="1" applyFill="1" applyBorder="1" applyAlignment="1" applyProtection="1">
      <alignment horizontal="right" vertical="center" wrapText="1" readingOrder="1"/>
      <protection locked="0"/>
    </xf>
    <xf numFmtId="49" fontId="14" fillId="34" borderId="14" xfId="51" applyNumberFormat="1" applyFont="1" applyFill="1" applyBorder="1" applyAlignment="1">
      <alignment horizontal="right" vertical="center" wrapText="1" readingOrder="1"/>
      <protection/>
    </xf>
    <xf numFmtId="49" fontId="14" fillId="0" borderId="14" xfId="51" applyNumberFormat="1" applyFont="1" applyFill="1" applyBorder="1" applyAlignment="1">
      <alignment horizontal="right" vertical="center" wrapText="1" readingOrder="1"/>
      <protection/>
    </xf>
    <xf numFmtId="49" fontId="12" fillId="0" borderId="14" xfId="51" applyNumberFormat="1" applyFont="1" applyFill="1" applyBorder="1" applyAlignment="1">
      <alignment horizontal="right" vertical="center" wrapText="1" readingOrder="1"/>
      <protection/>
    </xf>
    <xf numFmtId="49" fontId="14" fillId="0" borderId="14" xfId="51" applyNumberFormat="1" applyFont="1" applyFill="1" applyBorder="1" applyAlignment="1" applyProtection="1">
      <alignment horizontal="right" vertical="center" wrapText="1" readingOrder="1"/>
      <protection locked="0"/>
    </xf>
    <xf numFmtId="49" fontId="15" fillId="0" borderId="17" xfId="52" applyNumberFormat="1" applyFont="1" applyFill="1" applyBorder="1">
      <alignment/>
      <protection/>
    </xf>
    <xf numFmtId="49" fontId="12" fillId="0" borderId="14" xfId="51" applyNumberFormat="1" applyFont="1" applyFill="1" applyBorder="1" applyAlignment="1" applyProtection="1">
      <alignment vertical="center" wrapText="1" readingOrder="1"/>
      <protection locked="0"/>
    </xf>
    <xf numFmtId="49" fontId="14" fillId="33" borderId="14" xfId="51" applyNumberFormat="1" applyFont="1" applyFill="1" applyBorder="1" applyAlignment="1" applyProtection="1">
      <alignment horizontal="left" vertical="center" wrapText="1" readingOrder="1"/>
      <protection locked="0"/>
    </xf>
    <xf numFmtId="49" fontId="14" fillId="33" borderId="14" xfId="51" applyNumberFormat="1" applyFont="1" applyFill="1" applyBorder="1" applyAlignment="1">
      <alignment horizontal="left" vertical="center" wrapText="1" readingOrder="1"/>
      <protection/>
    </xf>
    <xf numFmtId="49" fontId="14" fillId="38" borderId="14" xfId="51" applyNumberFormat="1" applyFont="1" applyFill="1" applyBorder="1" applyAlignment="1">
      <alignment horizontal="left" vertical="center" wrapText="1" readingOrder="1"/>
      <protection/>
    </xf>
    <xf numFmtId="49" fontId="14" fillId="0" borderId="14" xfId="51" applyNumberFormat="1" applyFont="1" applyFill="1" applyBorder="1" applyAlignment="1">
      <alignment horizontal="left" vertical="top" wrapText="1" readingOrder="1"/>
      <protection/>
    </xf>
    <xf numFmtId="0" fontId="67" fillId="0" borderId="18" xfId="0" applyNumberFormat="1" applyFont="1" applyBorder="1" applyAlignment="1">
      <alignment vertical="center" wrapText="1"/>
    </xf>
    <xf numFmtId="0" fontId="67" fillId="0" borderId="19" xfId="0" applyNumberFormat="1" applyFont="1" applyBorder="1" applyAlignment="1">
      <alignment wrapText="1"/>
    </xf>
    <xf numFmtId="0" fontId="67" fillId="0" borderId="20" xfId="0" applyNumberFormat="1" applyFont="1" applyBorder="1" applyAlignment="1">
      <alignment wrapText="1"/>
    </xf>
    <xf numFmtId="0" fontId="68" fillId="0" borderId="0" xfId="0" applyFont="1" applyAlignment="1">
      <alignment/>
    </xf>
    <xf numFmtId="0" fontId="2" fillId="39" borderId="21" xfId="51" applyNumberFormat="1" applyFont="1" applyFill="1" applyBorder="1" applyAlignment="1">
      <alignment horizontal="center" vertical="center" wrapText="1" readingOrder="1"/>
      <protection/>
    </xf>
    <xf numFmtId="0" fontId="2" fillId="39" borderId="22" xfId="51" applyNumberFormat="1" applyFont="1" applyFill="1" applyBorder="1" applyAlignment="1">
      <alignment horizontal="center" vertical="center" wrapText="1" readingOrder="1"/>
      <protection/>
    </xf>
    <xf numFmtId="0" fontId="2" fillId="39" borderId="23" xfId="51" applyNumberFormat="1" applyFont="1" applyFill="1" applyBorder="1" applyAlignment="1">
      <alignment horizontal="center" vertical="center" wrapText="1" readingOrder="1"/>
      <protection/>
    </xf>
    <xf numFmtId="0" fontId="16" fillId="0" borderId="0" xfId="53" applyFont="1">
      <alignment/>
      <protection/>
    </xf>
    <xf numFmtId="3" fontId="16" fillId="0" borderId="0" xfId="53" applyNumberFormat="1" applyFont="1">
      <alignment/>
      <protection/>
    </xf>
    <xf numFmtId="10" fontId="16" fillId="0" borderId="0" xfId="53" applyNumberFormat="1" applyFont="1">
      <alignment/>
      <protection/>
    </xf>
    <xf numFmtId="0" fontId="12" fillId="0" borderId="24" xfId="51" applyNumberFormat="1" applyFont="1" applyFill="1" applyBorder="1" applyAlignment="1">
      <alignment horizontal="center" vertical="center" wrapText="1" readingOrder="1"/>
      <protection/>
    </xf>
    <xf numFmtId="0" fontId="69" fillId="0" borderId="0" xfId="0" applyFont="1" applyAlignment="1">
      <alignment vertical="center" wrapText="1"/>
    </xf>
    <xf numFmtId="164" fontId="69" fillId="0" borderId="0" xfId="0" applyNumberFormat="1" applyFont="1" applyAlignment="1">
      <alignment vertical="center" wrapText="1"/>
    </xf>
    <xf numFmtId="0" fontId="70" fillId="36" borderId="25" xfId="0" applyFont="1" applyFill="1" applyBorder="1" applyAlignment="1">
      <alignment horizontal="center" vertical="center" wrapText="1"/>
    </xf>
    <xf numFmtId="0" fontId="70" fillId="36" borderId="26" xfId="0" applyFont="1" applyFill="1" applyBorder="1" applyAlignment="1">
      <alignment horizontal="center" vertical="center" wrapText="1"/>
    </xf>
    <xf numFmtId="164" fontId="70" fillId="36" borderId="26" xfId="0" applyNumberFormat="1" applyFont="1" applyFill="1" applyBorder="1" applyAlignment="1">
      <alignment horizontal="center" vertical="center" wrapText="1"/>
    </xf>
    <xf numFmtId="0" fontId="70" fillId="36" borderId="18" xfId="0" applyFont="1" applyFill="1" applyBorder="1" applyAlignment="1">
      <alignment horizontal="center" vertical="center" wrapText="1"/>
    </xf>
    <xf numFmtId="0" fontId="70" fillId="36" borderId="10" xfId="0" applyFont="1" applyFill="1" applyBorder="1" applyAlignment="1">
      <alignment vertical="center" wrapText="1"/>
    </xf>
    <xf numFmtId="0" fontId="70" fillId="36" borderId="11" xfId="0" applyFont="1" applyFill="1" applyBorder="1" applyAlignment="1">
      <alignment vertical="center" wrapText="1"/>
    </xf>
    <xf numFmtId="164" fontId="70" fillId="36" borderId="11" xfId="55" applyNumberFormat="1" applyFont="1" applyFill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164" fontId="69" fillId="0" borderId="11" xfId="0" applyNumberFormat="1" applyFont="1" applyBorder="1" applyAlignment="1">
      <alignment vertical="center" wrapText="1"/>
    </xf>
    <xf numFmtId="0" fontId="70" fillId="36" borderId="13" xfId="0" applyFont="1" applyFill="1" applyBorder="1" applyAlignment="1">
      <alignment vertical="center" wrapText="1"/>
    </xf>
    <xf numFmtId="164" fontId="70" fillId="36" borderId="13" xfId="55" applyNumberFormat="1" applyFont="1" applyFill="1" applyBorder="1" applyAlignment="1">
      <alignment vertical="center" wrapText="1"/>
    </xf>
    <xf numFmtId="9" fontId="70" fillId="36" borderId="13" xfId="55" applyFont="1" applyFill="1" applyBorder="1" applyAlignment="1">
      <alignment vertical="center" wrapText="1"/>
    </xf>
    <xf numFmtId="49" fontId="70" fillId="36" borderId="17" xfId="0" applyNumberFormat="1" applyFont="1" applyFill="1" applyBorder="1" applyAlignment="1">
      <alignment vertical="center" wrapText="1"/>
    </xf>
    <xf numFmtId="0" fontId="70" fillId="36" borderId="27" xfId="0" applyFont="1" applyFill="1" applyBorder="1" applyAlignment="1">
      <alignment vertical="center" wrapText="1"/>
    </xf>
    <xf numFmtId="0" fontId="70" fillId="36" borderId="28" xfId="0" applyFont="1" applyFill="1" applyBorder="1" applyAlignment="1">
      <alignment vertical="center" wrapText="1"/>
    </xf>
    <xf numFmtId="49" fontId="70" fillId="36" borderId="29" xfId="0" applyNumberFormat="1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17" fillId="0" borderId="0" xfId="53" applyFont="1">
      <alignment/>
      <protection/>
    </xf>
    <xf numFmtId="3" fontId="17" fillId="0" borderId="0" xfId="53" applyNumberFormat="1" applyFont="1">
      <alignment/>
      <protection/>
    </xf>
    <xf numFmtId="10" fontId="17" fillId="0" borderId="0" xfId="53" applyNumberFormat="1" applyFont="1">
      <alignment/>
      <protection/>
    </xf>
    <xf numFmtId="0" fontId="9" fillId="0" borderId="0" xfId="53" applyFont="1">
      <alignment/>
      <protection/>
    </xf>
    <xf numFmtId="0" fontId="67" fillId="0" borderId="20" xfId="0" applyNumberFormat="1" applyFont="1" applyBorder="1" applyAlignment="1">
      <alignment vertical="center" wrapText="1"/>
    </xf>
    <xf numFmtId="0" fontId="69" fillId="0" borderId="11" xfId="0" applyFont="1" applyBorder="1" applyAlignment="1">
      <alignment horizontal="center" vertical="center" wrapText="1"/>
    </xf>
    <xf numFmtId="49" fontId="64" fillId="0" borderId="18" xfId="0" applyNumberFormat="1" applyFont="1" applyBorder="1" applyAlignment="1">
      <alignment horizontal="center" vertical="center" wrapText="1"/>
    </xf>
    <xf numFmtId="0" fontId="69" fillId="0" borderId="25" xfId="0" applyFont="1" applyBorder="1" applyAlignment="1">
      <alignment horizontal="center" vertical="center" wrapText="1"/>
    </xf>
    <xf numFmtId="164" fontId="69" fillId="0" borderId="25" xfId="0" applyNumberFormat="1" applyFont="1" applyBorder="1" applyAlignment="1">
      <alignment horizontal="center" vertical="center" wrapText="1"/>
    </xf>
    <xf numFmtId="0" fontId="69" fillId="38" borderId="10" xfId="0" applyFont="1" applyFill="1" applyBorder="1" applyAlignment="1">
      <alignment vertical="center" wrapText="1"/>
    </xf>
    <xf numFmtId="0" fontId="69" fillId="38" borderId="11" xfId="0" applyFont="1" applyFill="1" applyBorder="1" applyAlignment="1">
      <alignment vertical="center" wrapText="1"/>
    </xf>
    <xf numFmtId="164" fontId="69" fillId="38" borderId="11" xfId="55" applyNumberFormat="1" applyFont="1" applyFill="1" applyBorder="1" applyAlignment="1">
      <alignment vertical="center" wrapText="1"/>
    </xf>
    <xf numFmtId="49" fontId="64" fillId="38" borderId="20" xfId="0" applyNumberFormat="1" applyFont="1" applyFill="1" applyBorder="1" applyAlignment="1">
      <alignment vertical="center" wrapText="1"/>
    </xf>
    <xf numFmtId="49" fontId="64" fillId="38" borderId="14" xfId="0" applyNumberFormat="1" applyFont="1" applyFill="1" applyBorder="1" applyAlignment="1">
      <alignment vertical="center" wrapText="1"/>
    </xf>
    <xf numFmtId="0" fontId="69" fillId="0" borderId="30" xfId="0" applyFont="1" applyBorder="1" applyAlignment="1">
      <alignment vertical="center" wrapText="1"/>
    </xf>
    <xf numFmtId="3" fontId="5" fillId="0" borderId="11" xfId="52" applyNumberFormat="1" applyFont="1" applyFill="1" applyBorder="1" applyAlignment="1">
      <alignment horizontal="right" vertical="center"/>
      <protection/>
    </xf>
    <xf numFmtId="164" fontId="70" fillId="36" borderId="28" xfId="55" applyNumberFormat="1" applyFont="1" applyFill="1" applyBorder="1" applyAlignment="1">
      <alignment vertical="center" wrapText="1"/>
    </xf>
    <xf numFmtId="0" fontId="69" fillId="0" borderId="31" xfId="0" applyFont="1" applyBorder="1" applyAlignment="1">
      <alignment vertical="center" wrapText="1"/>
    </xf>
    <xf numFmtId="164" fontId="69" fillId="0" borderId="31" xfId="0" applyNumberFormat="1" applyFont="1" applyBorder="1" applyAlignment="1">
      <alignment vertical="center" wrapText="1"/>
    </xf>
    <xf numFmtId="49" fontId="64" fillId="0" borderId="32" xfId="0" applyNumberFormat="1" applyFont="1" applyBorder="1" applyAlignment="1">
      <alignment vertical="center" wrapText="1"/>
    </xf>
    <xf numFmtId="0" fontId="70" fillId="0" borderId="11" xfId="0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/>
    </xf>
    <xf numFmtId="164" fontId="69" fillId="0" borderId="33" xfId="0" applyNumberFormat="1" applyFont="1" applyBorder="1" applyAlignment="1">
      <alignment vertical="center" wrapText="1"/>
    </xf>
    <xf numFmtId="49" fontId="12" fillId="0" borderId="14" xfId="0" applyNumberFormat="1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49" fontId="12" fillId="0" borderId="32" xfId="0" applyNumberFormat="1" applyFont="1" applyBorder="1" applyAlignment="1">
      <alignment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67" fillId="0" borderId="11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0" fontId="67" fillId="0" borderId="11" xfId="0" applyNumberFormat="1" applyFont="1" applyBorder="1" applyAlignment="1">
      <alignment wrapText="1"/>
    </xf>
    <xf numFmtId="0" fontId="70" fillId="38" borderId="10" xfId="0" applyFont="1" applyFill="1" applyBorder="1" applyAlignment="1">
      <alignment vertical="center" wrapText="1"/>
    </xf>
    <xf numFmtId="0" fontId="70" fillId="38" borderId="11" xfId="0" applyFont="1" applyFill="1" applyBorder="1" applyAlignment="1">
      <alignment vertical="center" wrapText="1"/>
    </xf>
    <xf numFmtId="164" fontId="70" fillId="38" borderId="11" xfId="55" applyNumberFormat="1" applyFont="1" applyFill="1" applyBorder="1" applyAlignment="1">
      <alignment vertical="center" wrapText="1"/>
    </xf>
    <xf numFmtId="49" fontId="65" fillId="38" borderId="14" xfId="0" applyNumberFormat="1" applyFont="1" applyFill="1" applyBorder="1" applyAlignment="1">
      <alignment vertical="center" wrapText="1"/>
    </xf>
    <xf numFmtId="0" fontId="21" fillId="0" borderId="0" xfId="52" applyFont="1" applyFill="1" applyBorder="1" applyAlignment="1">
      <alignment vertical="center" wrapText="1"/>
      <protection/>
    </xf>
    <xf numFmtId="10" fontId="21" fillId="0" borderId="0" xfId="52" applyNumberFormat="1" applyFont="1" applyFill="1" applyBorder="1" applyAlignment="1">
      <alignment vertical="center" wrapText="1"/>
      <protection/>
    </xf>
    <xf numFmtId="0" fontId="72" fillId="0" borderId="15" xfId="51" applyNumberFormat="1" applyFont="1" applyFill="1" applyBorder="1" applyAlignment="1">
      <alignment horizontal="center" vertical="center" wrapText="1" readingOrder="1"/>
      <protection/>
    </xf>
    <xf numFmtId="0" fontId="72" fillId="0" borderId="16" xfId="51" applyNumberFormat="1" applyFont="1" applyFill="1" applyBorder="1" applyAlignment="1">
      <alignment horizontal="center" vertical="center" wrapText="1" readingOrder="1"/>
      <protection/>
    </xf>
    <xf numFmtId="3" fontId="72" fillId="0" borderId="24" xfId="51" applyNumberFormat="1" applyFont="1" applyFill="1" applyBorder="1" applyAlignment="1">
      <alignment horizontal="center" vertical="center" wrapText="1" readingOrder="1"/>
      <protection/>
    </xf>
    <xf numFmtId="0" fontId="66" fillId="40" borderId="10" xfId="51" applyNumberFormat="1" applyFont="1" applyFill="1" applyBorder="1" applyAlignment="1">
      <alignment horizontal="center" vertical="center" wrapText="1" readingOrder="1"/>
      <protection/>
    </xf>
    <xf numFmtId="0" fontId="66" fillId="40" borderId="11" xfId="51" applyNumberFormat="1" applyFont="1" applyFill="1" applyBorder="1" applyAlignment="1">
      <alignment horizontal="left" vertical="center" wrapText="1" readingOrder="1"/>
      <protection/>
    </xf>
    <xf numFmtId="3" fontId="66" fillId="40" borderId="11" xfId="51" applyNumberFormat="1" applyFont="1" applyFill="1" applyBorder="1" applyAlignment="1">
      <alignment horizontal="right" vertical="center" wrapText="1" readingOrder="1"/>
      <protection/>
    </xf>
    <xf numFmtId="9" fontId="66" fillId="40" borderId="14" xfId="51" applyNumberFormat="1" applyFont="1" applyFill="1" applyBorder="1" applyAlignment="1">
      <alignment horizontal="center" vertical="center" wrapText="1" readingOrder="1"/>
      <protection/>
    </xf>
    <xf numFmtId="165" fontId="66" fillId="0" borderId="0" xfId="51" applyNumberFormat="1" applyFont="1" applyFill="1" applyBorder="1" applyAlignment="1">
      <alignment horizontal="right" vertical="center" wrapText="1" readingOrder="1"/>
      <protection/>
    </xf>
    <xf numFmtId="0" fontId="66" fillId="36" borderId="10" xfId="51" applyNumberFormat="1" applyFont="1" applyFill="1" applyBorder="1" applyAlignment="1">
      <alignment horizontal="right" vertical="center" wrapText="1" readingOrder="1"/>
      <protection/>
    </xf>
    <xf numFmtId="0" fontId="66" fillId="36" borderId="11" xfId="51" applyNumberFormat="1" applyFont="1" applyFill="1" applyBorder="1" applyAlignment="1">
      <alignment horizontal="left" vertical="center" wrapText="1" readingOrder="1"/>
      <protection/>
    </xf>
    <xf numFmtId="3" fontId="66" fillId="36" borderId="11" xfId="51" applyNumberFormat="1" applyFont="1" applyFill="1" applyBorder="1" applyAlignment="1">
      <alignment horizontal="right" vertical="center" wrapText="1" readingOrder="1"/>
      <protection/>
    </xf>
    <xf numFmtId="9" fontId="66" fillId="41" borderId="14" xfId="51" applyNumberFormat="1" applyFont="1" applyFill="1" applyBorder="1" applyAlignment="1">
      <alignment horizontal="center" vertical="center" wrapText="1" readingOrder="1"/>
      <protection/>
    </xf>
    <xf numFmtId="0" fontId="72" fillId="0" borderId="10" xfId="51" applyNumberFormat="1" applyFont="1" applyFill="1" applyBorder="1" applyAlignment="1">
      <alignment vertical="center" wrapText="1" readingOrder="1"/>
      <protection/>
    </xf>
    <xf numFmtId="0" fontId="72" fillId="0" borderId="11" xfId="51" applyNumberFormat="1" applyFont="1" applyFill="1" applyBorder="1" applyAlignment="1">
      <alignment vertical="center" wrapText="1" readingOrder="1"/>
      <protection/>
    </xf>
    <xf numFmtId="3" fontId="72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9" fontId="66" fillId="0" borderId="14" xfId="51" applyNumberFormat="1" applyFont="1" applyFill="1" applyBorder="1" applyAlignment="1">
      <alignment horizontal="center" vertical="center" wrapText="1" readingOrder="1"/>
      <protection/>
    </xf>
    <xf numFmtId="10" fontId="66" fillId="0" borderId="14" xfId="51" applyNumberFormat="1" applyFont="1" applyFill="1" applyBorder="1" applyAlignment="1">
      <alignment horizontal="right" vertical="center" wrapText="1" readingOrder="1"/>
      <protection/>
    </xf>
    <xf numFmtId="10" fontId="66" fillId="41" borderId="14" xfId="51" applyNumberFormat="1" applyFont="1" applyFill="1" applyBorder="1" applyAlignment="1">
      <alignment horizontal="right" vertical="center" wrapText="1" readingOrder="1"/>
      <protection/>
    </xf>
    <xf numFmtId="3" fontId="66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2" fillId="36" borderId="10" xfId="51" applyNumberFormat="1" applyFont="1" applyFill="1" applyBorder="1" applyAlignment="1">
      <alignment vertical="center" wrapText="1" readingOrder="1"/>
      <protection/>
    </xf>
    <xf numFmtId="0" fontId="66" fillId="36" borderId="11" xfId="51" applyNumberFormat="1" applyFont="1" applyFill="1" applyBorder="1" applyAlignment="1">
      <alignment vertical="center" wrapText="1" readingOrder="1"/>
      <protection/>
    </xf>
    <xf numFmtId="0" fontId="72" fillId="0" borderId="10" xfId="51" applyNumberFormat="1" applyFont="1" applyFill="1" applyBorder="1" applyAlignment="1">
      <alignment horizontal="center" vertical="center" wrapText="1" readingOrder="1"/>
      <protection/>
    </xf>
    <xf numFmtId="0" fontId="66" fillId="0" borderId="10" xfId="51" applyNumberFormat="1" applyFont="1" applyFill="1" applyBorder="1" applyAlignment="1">
      <alignment horizontal="right" vertical="center" wrapText="1" readingOrder="1"/>
      <protection/>
    </xf>
    <xf numFmtId="0" fontId="72" fillId="0" borderId="11" xfId="51" applyNumberFormat="1" applyFont="1" applyFill="1" applyBorder="1" applyAlignment="1">
      <alignment horizontal="left" vertical="center" wrapText="1" readingOrder="1"/>
      <protection/>
    </xf>
    <xf numFmtId="0" fontId="66" fillId="0" borderId="10" xfId="51" applyNumberFormat="1" applyFont="1" applyFill="1" applyBorder="1" applyAlignment="1">
      <alignment horizontal="center" vertical="center" wrapText="1" readingOrder="1"/>
      <protection/>
    </xf>
    <xf numFmtId="0" fontId="66" fillId="0" borderId="11" xfId="51" applyNumberFormat="1" applyFont="1" applyFill="1" applyBorder="1" applyAlignment="1">
      <alignment horizontal="left" vertical="center" wrapText="1" readingOrder="1"/>
      <protection/>
    </xf>
    <xf numFmtId="3" fontId="66" fillId="0" borderId="11" xfId="51" applyNumberFormat="1" applyFont="1" applyFill="1" applyBorder="1" applyAlignment="1">
      <alignment horizontal="right" vertical="center" wrapText="1" readingOrder="1"/>
      <protection/>
    </xf>
    <xf numFmtId="3" fontId="66" fillId="4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2" fillId="0" borderId="10" xfId="51" applyNumberFormat="1" applyFont="1" applyFill="1" applyBorder="1" applyAlignment="1">
      <alignment horizontal="right" vertical="center" wrapText="1" readingOrder="1"/>
      <protection/>
    </xf>
    <xf numFmtId="3" fontId="72" fillId="0" borderId="11" xfId="51" applyNumberFormat="1" applyFont="1" applyFill="1" applyBorder="1" applyAlignment="1">
      <alignment horizontal="right" vertical="center" wrapText="1" readingOrder="1"/>
      <protection/>
    </xf>
    <xf numFmtId="0" fontId="66" fillId="42" borderId="10" xfId="51" applyNumberFormat="1" applyFont="1" applyFill="1" applyBorder="1" applyAlignment="1">
      <alignment horizontal="center" vertical="center" wrapText="1" readingOrder="1"/>
      <protection/>
    </xf>
    <xf numFmtId="0" fontId="66" fillId="42" borderId="11" xfId="51" applyNumberFormat="1" applyFont="1" applyFill="1" applyBorder="1" applyAlignment="1">
      <alignment horizontal="left" vertical="center" wrapText="1" readingOrder="1"/>
      <protection/>
    </xf>
    <xf numFmtId="3" fontId="72" fillId="42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66" fillId="42" borderId="11" xfId="51" applyNumberFormat="1" applyFont="1" applyFill="1" applyBorder="1" applyAlignment="1" applyProtection="1">
      <alignment horizontal="right" vertical="center" wrapText="1" readingOrder="1"/>
      <protection locked="0"/>
    </xf>
    <xf numFmtId="9" fontId="66" fillId="42" borderId="14" xfId="51" applyNumberFormat="1" applyFont="1" applyFill="1" applyBorder="1" applyAlignment="1" applyProtection="1">
      <alignment horizontal="center" vertical="center" wrapText="1" readingOrder="1"/>
      <protection locked="0"/>
    </xf>
    <xf numFmtId="3" fontId="66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66" fillId="0" borderId="10" xfId="51" applyNumberFormat="1" applyFont="1" applyFill="1" applyBorder="1" applyAlignment="1">
      <alignment horizontal="right" vertical="top" wrapText="1" readingOrder="1"/>
      <protection/>
    </xf>
    <xf numFmtId="0" fontId="72" fillId="0" borderId="11" xfId="51" applyNumberFormat="1" applyFont="1" applyFill="1" applyBorder="1" applyAlignment="1">
      <alignment horizontal="left" vertical="top" wrapText="1" readingOrder="1"/>
      <protection/>
    </xf>
    <xf numFmtId="3" fontId="66" fillId="0" borderId="11" xfId="51" applyNumberFormat="1" applyFont="1" applyFill="1" applyBorder="1" applyAlignment="1">
      <alignment horizontal="right" vertical="top" wrapText="1" readingOrder="1"/>
      <protection/>
    </xf>
    <xf numFmtId="0" fontId="21" fillId="0" borderId="10" xfId="52" applyFont="1" applyFill="1" applyBorder="1">
      <alignment/>
      <protection/>
    </xf>
    <xf numFmtId="0" fontId="21" fillId="0" borderId="11" xfId="52" applyFont="1" applyFill="1" applyBorder="1">
      <alignment/>
      <protection/>
    </xf>
    <xf numFmtId="3" fontId="21" fillId="0" borderId="11" xfId="52" applyNumberFormat="1" applyFont="1" applyFill="1" applyBorder="1" applyAlignment="1">
      <alignment horizontal="right" readingOrder="1"/>
      <protection/>
    </xf>
    <xf numFmtId="3" fontId="21" fillId="0" borderId="11" xfId="52" applyNumberFormat="1" applyFont="1" applyFill="1" applyBorder="1">
      <alignment/>
      <protection/>
    </xf>
    <xf numFmtId="0" fontId="21" fillId="0" borderId="12" xfId="52" applyFont="1" applyFill="1" applyBorder="1">
      <alignment/>
      <protection/>
    </xf>
    <xf numFmtId="0" fontId="21" fillId="0" borderId="13" xfId="52" applyFont="1" applyFill="1" applyBorder="1">
      <alignment/>
      <protection/>
    </xf>
    <xf numFmtId="9" fontId="66" fillId="0" borderId="17" xfId="51" applyNumberFormat="1" applyFont="1" applyFill="1" applyBorder="1" applyAlignment="1">
      <alignment horizontal="center" vertical="center" wrapText="1" readingOrder="1"/>
      <protection/>
    </xf>
    <xf numFmtId="0" fontId="66" fillId="0" borderId="0" xfId="51" applyNumberFormat="1" applyFont="1" applyFill="1" applyBorder="1" applyAlignment="1">
      <alignment horizontal="right" vertical="center" wrapText="1" readingOrder="1"/>
      <protection/>
    </xf>
    <xf numFmtId="0" fontId="66" fillId="0" borderId="0" xfId="51" applyNumberFormat="1" applyFont="1" applyFill="1" applyBorder="1" applyAlignment="1">
      <alignment horizontal="left" vertical="center" wrapText="1" readingOrder="1"/>
      <protection/>
    </xf>
    <xf numFmtId="3" fontId="23" fillId="0" borderId="0" xfId="0" applyNumberFormat="1" applyFont="1" applyAlignment="1">
      <alignment/>
    </xf>
    <xf numFmtId="3" fontId="24" fillId="0" borderId="0" xfId="0" applyNumberFormat="1" applyFont="1" applyAlignment="1">
      <alignment horizontal="left"/>
    </xf>
    <xf numFmtId="3" fontId="24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3" fontId="23" fillId="0" borderId="0" xfId="0" applyNumberFormat="1" applyFont="1" applyAlignment="1">
      <alignment horizontal="left"/>
    </xf>
    <xf numFmtId="0" fontId="71" fillId="0" borderId="0" xfId="0" applyFont="1" applyAlignment="1">
      <alignment horizontal="center" vertical="center"/>
    </xf>
    <xf numFmtId="3" fontId="23" fillId="0" borderId="34" xfId="0" applyNumberFormat="1" applyFont="1" applyBorder="1" applyAlignment="1">
      <alignment horizontal="center"/>
    </xf>
    <xf numFmtId="3" fontId="23" fillId="0" borderId="35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36" xfId="0" applyNumberFormat="1" applyFont="1" applyBorder="1" applyAlignment="1" quotePrefix="1">
      <alignment horizontal="center"/>
    </xf>
    <xf numFmtId="0" fontId="23" fillId="43" borderId="37" xfId="0" applyFont="1" applyFill="1" applyBorder="1" applyAlignment="1" quotePrefix="1">
      <alignment horizontal="center"/>
    </xf>
    <xf numFmtId="0" fontId="23" fillId="0" borderId="38" xfId="0" applyFont="1" applyBorder="1" applyAlignment="1" quotePrefix="1">
      <alignment horizontal="center"/>
    </xf>
    <xf numFmtId="3" fontId="23" fillId="0" borderId="39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41" xfId="0" applyNumberFormat="1" applyFont="1" applyBorder="1" applyAlignment="1">
      <alignment/>
    </xf>
    <xf numFmtId="3" fontId="23" fillId="44" borderId="42" xfId="0" applyNumberFormat="1" applyFont="1" applyFill="1" applyBorder="1" applyAlignment="1">
      <alignment/>
    </xf>
    <xf numFmtId="3" fontId="23" fillId="45" borderId="19" xfId="0" applyNumberFormat="1" applyFont="1" applyFill="1" applyBorder="1" applyAlignment="1">
      <alignment/>
    </xf>
    <xf numFmtId="3" fontId="24" fillId="0" borderId="39" xfId="0" applyNumberFormat="1" applyFont="1" applyBorder="1" applyAlignment="1">
      <alignment horizontal="center"/>
    </xf>
    <xf numFmtId="3" fontId="24" fillId="0" borderId="39" xfId="0" applyNumberFormat="1" applyFont="1" applyBorder="1" applyAlignment="1">
      <alignment horizontal="left"/>
    </xf>
    <xf numFmtId="4" fontId="23" fillId="0" borderId="33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4" fontId="23" fillId="44" borderId="42" xfId="0" applyNumberFormat="1" applyFont="1" applyFill="1" applyBorder="1" applyAlignment="1">
      <alignment horizontal="right"/>
    </xf>
    <xf numFmtId="3" fontId="24" fillId="0" borderId="39" xfId="0" applyNumberFormat="1" applyFont="1" applyBorder="1" applyAlignment="1">
      <alignment/>
    </xf>
    <xf numFmtId="3" fontId="23" fillId="0" borderId="39" xfId="0" applyNumberFormat="1" applyFont="1" applyBorder="1" applyAlignment="1">
      <alignment horizontal="left"/>
    </xf>
    <xf numFmtId="4" fontId="23" fillId="0" borderId="33" xfId="0" applyNumberFormat="1" applyFont="1" applyBorder="1" applyAlignment="1">
      <alignment horizontal="center"/>
    </xf>
    <xf numFmtId="4" fontId="23" fillId="0" borderId="41" xfId="0" applyNumberFormat="1" applyFont="1" applyBorder="1" applyAlignment="1">
      <alignment horizontal="center"/>
    </xf>
    <xf numFmtId="4" fontId="23" fillId="44" borderId="42" xfId="0" applyNumberFormat="1" applyFont="1" applyFill="1" applyBorder="1" applyAlignment="1">
      <alignment horizontal="center"/>
    </xf>
    <xf numFmtId="3" fontId="24" fillId="0" borderId="39" xfId="0" applyNumberFormat="1" applyFont="1" applyBorder="1" applyAlignment="1">
      <alignment horizontal="center" vertical="top"/>
    </xf>
    <xf numFmtId="3" fontId="24" fillId="0" borderId="39" xfId="0" applyNumberFormat="1" applyFont="1" applyBorder="1" applyAlignment="1">
      <alignment horizontal="left" vertical="top" wrapText="1"/>
    </xf>
    <xf numFmtId="4" fontId="23" fillId="44" borderId="42" xfId="0" applyNumberFormat="1" applyFont="1" applyFill="1" applyBorder="1" applyAlignment="1">
      <alignment horizontal="right"/>
    </xf>
    <xf numFmtId="4" fontId="23" fillId="0" borderId="33" xfId="0" applyNumberFormat="1" applyFont="1" applyBorder="1" applyAlignment="1">
      <alignment/>
    </xf>
    <xf numFmtId="4" fontId="23" fillId="44" borderId="42" xfId="0" applyNumberFormat="1" applyFont="1" applyFill="1" applyBorder="1" applyAlignment="1">
      <alignment/>
    </xf>
    <xf numFmtId="3" fontId="23" fillId="0" borderId="43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44" borderId="37" xfId="0" applyNumberFormat="1" applyFont="1" applyFill="1" applyBorder="1" applyAlignment="1">
      <alignment/>
    </xf>
    <xf numFmtId="3" fontId="23" fillId="45" borderId="29" xfId="0" applyNumberFormat="1" applyFont="1" applyFill="1" applyBorder="1" applyAlignment="1">
      <alignment/>
    </xf>
    <xf numFmtId="0" fontId="27" fillId="0" borderId="0" xfId="53" applyFont="1">
      <alignment/>
      <protection/>
    </xf>
    <xf numFmtId="3" fontId="23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left"/>
    </xf>
    <xf numFmtId="0" fontId="10" fillId="0" borderId="0" xfId="53" applyFont="1" applyAlignment="1">
      <alignment horizontal="center"/>
      <protection/>
    </xf>
    <xf numFmtId="0" fontId="11" fillId="0" borderId="0" xfId="51" applyNumberFormat="1" applyFont="1" applyFill="1" applyBorder="1" applyAlignment="1">
      <alignment horizontal="center" vertical="center" wrapText="1" readingOrder="1"/>
      <protection/>
    </xf>
    <xf numFmtId="0" fontId="22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8" fillId="0" borderId="0" xfId="51" applyNumberFormat="1" applyFont="1" applyFill="1" applyBorder="1" applyAlignment="1">
      <alignment horizontal="center" vertical="center" wrapText="1" readingOrder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3" fontId="23" fillId="45" borderId="19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top"/>
    </xf>
    <xf numFmtId="0" fontId="24" fillId="36" borderId="21" xfId="0" applyFont="1" applyFill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wrapText="1"/>
    </xf>
    <xf numFmtId="0" fontId="24" fillId="36" borderId="27" xfId="0" applyFont="1" applyFill="1" applyBorder="1" applyAlignment="1">
      <alignment horizontal="center" vertical="center" wrapText="1"/>
    </xf>
    <xf numFmtId="0" fontId="24" fillId="36" borderId="45" xfId="0" applyFont="1" applyFill="1" applyBorder="1" applyAlignment="1">
      <alignment horizontal="center" vertical="center" wrapText="1"/>
    </xf>
    <xf numFmtId="0" fontId="24" fillId="36" borderId="42" xfId="0" applyFont="1" applyFill="1" applyBorder="1" applyAlignment="1">
      <alignment horizontal="center" vertical="center" wrapText="1"/>
    </xf>
    <xf numFmtId="0" fontId="24" fillId="36" borderId="37" xfId="0" applyFont="1" applyFill="1" applyBorder="1" applyAlignment="1">
      <alignment horizontal="center" vertical="center" wrapText="1"/>
    </xf>
    <xf numFmtId="0" fontId="24" fillId="36" borderId="46" xfId="0" applyFont="1" applyFill="1" applyBorder="1" applyAlignment="1">
      <alignment horizontal="center" vertical="center" wrapText="1"/>
    </xf>
    <xf numFmtId="0" fontId="24" fillId="36" borderId="47" xfId="0" applyFont="1" applyFill="1" applyBorder="1" applyAlignment="1">
      <alignment horizontal="center" vertical="center" wrapText="1"/>
    </xf>
    <xf numFmtId="0" fontId="24" fillId="36" borderId="48" xfId="0" applyFont="1" applyFill="1" applyBorder="1" applyAlignment="1">
      <alignment horizontal="center" vertical="center" wrapText="1"/>
    </xf>
    <xf numFmtId="0" fontId="24" fillId="36" borderId="49" xfId="0" applyFont="1" applyFill="1" applyBorder="1" applyAlignment="1">
      <alignment horizontal="center" vertical="center" wrapText="1"/>
    </xf>
    <xf numFmtId="0" fontId="24" fillId="36" borderId="50" xfId="0" applyFont="1" applyFill="1" applyBorder="1" applyAlignment="1">
      <alignment horizontal="center" vertical="center" wrapText="1"/>
    </xf>
    <xf numFmtId="0" fontId="24" fillId="46" borderId="45" xfId="0" applyFont="1" applyFill="1" applyBorder="1" applyAlignment="1">
      <alignment horizontal="center" vertical="center" wrapText="1"/>
    </xf>
    <xf numFmtId="0" fontId="24" fillId="46" borderId="42" xfId="0" applyFont="1" applyFill="1" applyBorder="1" applyAlignment="1">
      <alignment horizontal="center" vertical="center" wrapText="1"/>
    </xf>
    <xf numFmtId="0" fontId="24" fillId="46" borderId="37" xfId="0" applyFont="1" applyFill="1" applyBorder="1" applyAlignment="1">
      <alignment horizontal="center" vertical="center" wrapText="1"/>
    </xf>
    <xf numFmtId="0" fontId="24" fillId="36" borderId="51" xfId="0" applyFont="1" applyFill="1" applyBorder="1" applyAlignment="1">
      <alignment horizontal="center" vertical="center" wrapText="1"/>
    </xf>
    <xf numFmtId="0" fontId="24" fillId="36" borderId="52" xfId="0" applyFont="1" applyFill="1" applyBorder="1" applyAlignment="1">
      <alignment horizontal="center" vertical="center" wrapText="1"/>
    </xf>
    <xf numFmtId="0" fontId="24" fillId="36" borderId="53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9" fillId="0" borderId="30" xfId="0" applyFont="1" applyBorder="1" applyAlignment="1">
      <alignment horizontal="center" vertical="center" wrapText="1"/>
    </xf>
    <xf numFmtId="0" fontId="69" fillId="0" borderId="44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70" fillId="36" borderId="15" xfId="0" applyFont="1" applyFill="1" applyBorder="1" applyAlignment="1">
      <alignment horizontal="center" vertical="center" wrapText="1"/>
    </xf>
    <xf numFmtId="0" fontId="70" fillId="36" borderId="30" xfId="0" applyFont="1" applyFill="1" applyBorder="1" applyAlignment="1">
      <alignment horizontal="center" vertical="center" wrapText="1"/>
    </xf>
    <xf numFmtId="0" fontId="70" fillId="36" borderId="55" xfId="0" applyFont="1" applyFill="1" applyBorder="1" applyAlignment="1">
      <alignment horizontal="center" vertical="center" wrapText="1"/>
    </xf>
    <xf numFmtId="0" fontId="70" fillId="36" borderId="56" xfId="0" applyFont="1" applyFill="1" applyBorder="1" applyAlignment="1">
      <alignment horizontal="center" vertical="center" wrapText="1"/>
    </xf>
    <xf numFmtId="0" fontId="70" fillId="36" borderId="57" xfId="0" applyFont="1" applyFill="1" applyBorder="1" applyAlignment="1">
      <alignment horizontal="center" vertical="center" wrapText="1"/>
    </xf>
    <xf numFmtId="0" fontId="71" fillId="0" borderId="56" xfId="0" applyFont="1" applyBorder="1" applyAlignment="1">
      <alignment/>
    </xf>
    <xf numFmtId="0" fontId="71" fillId="0" borderId="58" xfId="0" applyFont="1" applyBorder="1" applyAlignment="1">
      <alignment/>
    </xf>
    <xf numFmtId="0" fontId="69" fillId="0" borderId="10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8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zoomScalePageLayoutView="0" workbookViewId="0" topLeftCell="A2">
      <selection activeCell="A2" sqref="A2:F111"/>
    </sheetView>
  </sheetViews>
  <sheetFormatPr defaultColWidth="8.796875" defaultRowHeight="14.25"/>
  <cols>
    <col min="1" max="1" width="4.69921875" style="131" customWidth="1"/>
    <col min="2" max="2" width="43" style="131" customWidth="1"/>
    <col min="3" max="3" width="11.59765625" style="131" customWidth="1"/>
    <col min="4" max="4" width="12" style="131" customWidth="1"/>
    <col min="5" max="5" width="11.3984375" style="131" customWidth="1"/>
    <col min="6" max="6" width="9.09765625" style="132" customWidth="1"/>
    <col min="7" max="16384" width="9" style="131" customWidth="1"/>
  </cols>
  <sheetData>
    <row r="2" spans="1:6" ht="72" customHeight="1">
      <c r="A2" s="225" t="s">
        <v>226</v>
      </c>
      <c r="B2" s="225"/>
      <c r="C2" s="225"/>
      <c r="D2" s="225"/>
      <c r="E2" s="225"/>
      <c r="F2" s="225"/>
    </row>
    <row r="3" spans="1:5" ht="25.5" customHeight="1">
      <c r="A3" s="226" t="s">
        <v>127</v>
      </c>
      <c r="B3" s="227"/>
      <c r="C3" s="227"/>
      <c r="D3" s="227"/>
      <c r="E3" s="227"/>
    </row>
    <row r="4" spans="1:5" ht="27.75" customHeight="1">
      <c r="A4" s="228" t="s">
        <v>128</v>
      </c>
      <c r="B4" s="229"/>
      <c r="C4" s="229"/>
      <c r="D4" s="229"/>
      <c r="E4" s="229"/>
    </row>
    <row r="5" spans="1:6" ht="60" customHeight="1" thickBot="1">
      <c r="A5" s="47" t="s">
        <v>0</v>
      </c>
      <c r="B5" s="47" t="s">
        <v>1</v>
      </c>
      <c r="C5" s="47" t="s">
        <v>132</v>
      </c>
      <c r="D5" s="47" t="s">
        <v>133</v>
      </c>
      <c r="E5" s="47" t="s">
        <v>134</v>
      </c>
      <c r="F5" s="48" t="s">
        <v>135</v>
      </c>
    </row>
    <row r="6" spans="1:6" ht="12.75" customHeight="1">
      <c r="A6" s="133">
        <v>1</v>
      </c>
      <c r="B6" s="134">
        <v>2</v>
      </c>
      <c r="C6" s="134">
        <v>3</v>
      </c>
      <c r="D6" s="134">
        <v>4</v>
      </c>
      <c r="E6" s="134">
        <v>5</v>
      </c>
      <c r="F6" s="135">
        <v>6</v>
      </c>
    </row>
    <row r="7" spans="1:8" ht="15" customHeight="1">
      <c r="A7" s="136" t="s">
        <v>2</v>
      </c>
      <c r="B7" s="137" t="s">
        <v>3</v>
      </c>
      <c r="C7" s="138">
        <f>+C8+C13+C19+C24+C28+C29+C30</f>
        <v>5400000</v>
      </c>
      <c r="D7" s="138">
        <f>+D8+D13+D19+D24+D28+D29+D30</f>
        <v>5715289</v>
      </c>
      <c r="E7" s="138">
        <f>+E8+E13+E19+E24+E28+E29+E30</f>
        <v>5715289</v>
      </c>
      <c r="F7" s="139">
        <f>E7/D7</f>
        <v>1</v>
      </c>
      <c r="H7" s="140"/>
    </row>
    <row r="8" spans="1:6" ht="15" customHeight="1">
      <c r="A8" s="141" t="s">
        <v>4</v>
      </c>
      <c r="B8" s="142" t="s">
        <v>5</v>
      </c>
      <c r="C8" s="143">
        <f>SUM(C9:C12)</f>
        <v>970000</v>
      </c>
      <c r="D8" s="143">
        <f>SUM(D9:D12)</f>
        <v>1187755</v>
      </c>
      <c r="E8" s="143">
        <f>SUM(E9:E12)</f>
        <v>1187755</v>
      </c>
      <c r="F8" s="144">
        <f aca="true" t="shared" si="0" ref="F8:F71">E8/D8</f>
        <v>1</v>
      </c>
    </row>
    <row r="9" spans="1:6" ht="15" customHeight="1">
      <c r="A9" s="145" t="s">
        <v>6</v>
      </c>
      <c r="B9" s="146" t="s">
        <v>7</v>
      </c>
      <c r="C9" s="147">
        <v>880000</v>
      </c>
      <c r="D9" s="147">
        <v>1034216</v>
      </c>
      <c r="E9" s="147">
        <v>1034216</v>
      </c>
      <c r="F9" s="148">
        <f t="shared" si="0"/>
        <v>1</v>
      </c>
    </row>
    <row r="10" spans="1:6" ht="15" customHeight="1">
      <c r="A10" s="145" t="s">
        <v>6</v>
      </c>
      <c r="B10" s="146" t="s">
        <v>8</v>
      </c>
      <c r="C10" s="147"/>
      <c r="D10" s="147">
        <v>2820</v>
      </c>
      <c r="E10" s="147">
        <v>2820</v>
      </c>
      <c r="F10" s="148">
        <f t="shared" si="0"/>
        <v>1</v>
      </c>
    </row>
    <row r="11" spans="1:6" ht="15" customHeight="1">
      <c r="A11" s="145" t="s">
        <v>6</v>
      </c>
      <c r="B11" s="146" t="s">
        <v>9</v>
      </c>
      <c r="C11" s="147">
        <v>90000</v>
      </c>
      <c r="D11" s="147">
        <v>147609</v>
      </c>
      <c r="E11" s="147">
        <v>147609</v>
      </c>
      <c r="F11" s="148">
        <f t="shared" si="0"/>
        <v>1</v>
      </c>
    </row>
    <row r="12" spans="1:6" ht="15" customHeight="1">
      <c r="A12" s="145" t="s">
        <v>6</v>
      </c>
      <c r="B12" s="146" t="s">
        <v>10</v>
      </c>
      <c r="C12" s="147"/>
      <c r="D12" s="147">
        <v>3110</v>
      </c>
      <c r="E12" s="147">
        <v>3110</v>
      </c>
      <c r="F12" s="148">
        <f t="shared" si="0"/>
        <v>1</v>
      </c>
    </row>
    <row r="13" spans="1:6" ht="15" customHeight="1">
      <c r="A13" s="141" t="s">
        <v>11</v>
      </c>
      <c r="B13" s="142" t="s">
        <v>12</v>
      </c>
      <c r="C13" s="143">
        <f>SUM(C14:C18)</f>
        <v>3750000</v>
      </c>
      <c r="D13" s="143">
        <f>SUM(D14:D18)</f>
        <v>3830188</v>
      </c>
      <c r="E13" s="143">
        <f>SUM(E14:E18)</f>
        <v>3830188</v>
      </c>
      <c r="F13" s="144">
        <f t="shared" si="0"/>
        <v>1</v>
      </c>
    </row>
    <row r="14" spans="1:6" ht="15" customHeight="1">
      <c r="A14" s="145" t="s">
        <v>6</v>
      </c>
      <c r="B14" s="146" t="s">
        <v>14</v>
      </c>
      <c r="C14" s="147">
        <v>3750000</v>
      </c>
      <c r="D14" s="147">
        <v>3700500</v>
      </c>
      <c r="E14" s="147">
        <v>3700500</v>
      </c>
      <c r="F14" s="148">
        <f t="shared" si="0"/>
        <v>1</v>
      </c>
    </row>
    <row r="15" spans="1:6" ht="15" customHeight="1">
      <c r="A15" s="145"/>
      <c r="B15" s="146" t="s">
        <v>13</v>
      </c>
      <c r="C15" s="147"/>
      <c r="D15" s="147">
        <v>129688</v>
      </c>
      <c r="E15" s="147">
        <f>100000+20000+15000-5312</f>
        <v>129688</v>
      </c>
      <c r="F15" s="148">
        <f t="shared" si="0"/>
        <v>1</v>
      </c>
    </row>
    <row r="16" spans="1:6" ht="15" customHeight="1">
      <c r="A16" s="145" t="s">
        <v>6</v>
      </c>
      <c r="B16" s="146" t="s">
        <v>15</v>
      </c>
      <c r="C16" s="147"/>
      <c r="D16" s="147"/>
      <c r="E16" s="147"/>
      <c r="F16" s="149"/>
    </row>
    <row r="17" spans="1:6" ht="15" customHeight="1">
      <c r="A17" s="145" t="s">
        <v>6</v>
      </c>
      <c r="B17" s="146" t="s">
        <v>16</v>
      </c>
      <c r="C17" s="147"/>
      <c r="D17" s="147"/>
      <c r="E17" s="147"/>
      <c r="F17" s="149"/>
    </row>
    <row r="18" spans="1:6" ht="15" customHeight="1">
      <c r="A18" s="145" t="s">
        <v>6</v>
      </c>
      <c r="B18" s="146" t="s">
        <v>17</v>
      </c>
      <c r="C18" s="147"/>
      <c r="D18" s="147"/>
      <c r="E18" s="147"/>
      <c r="F18" s="149"/>
    </row>
    <row r="19" spans="1:6" ht="15" customHeight="1">
      <c r="A19" s="141" t="s">
        <v>18</v>
      </c>
      <c r="B19" s="142" t="s">
        <v>19</v>
      </c>
      <c r="C19" s="143">
        <f>SUM(C20:C23)</f>
        <v>0</v>
      </c>
      <c r="D19" s="143">
        <f>SUM(D20:D23)</f>
        <v>0</v>
      </c>
      <c r="E19" s="143">
        <f>SUM(E20:E23)</f>
        <v>0</v>
      </c>
      <c r="F19" s="150"/>
    </row>
    <row r="20" spans="1:6" ht="15" customHeight="1">
      <c r="A20" s="145" t="s">
        <v>6</v>
      </c>
      <c r="B20" s="146" t="s">
        <v>20</v>
      </c>
      <c r="C20" s="147"/>
      <c r="D20" s="147"/>
      <c r="E20" s="147"/>
      <c r="F20" s="149"/>
    </row>
    <row r="21" spans="1:6" ht="15" customHeight="1">
      <c r="A21" s="145" t="s">
        <v>6</v>
      </c>
      <c r="B21" s="146" t="s">
        <v>15</v>
      </c>
      <c r="C21" s="147"/>
      <c r="D21" s="147"/>
      <c r="E21" s="147"/>
      <c r="F21" s="149"/>
    </row>
    <row r="22" spans="1:6" ht="15" customHeight="1">
      <c r="A22" s="145" t="s">
        <v>6</v>
      </c>
      <c r="B22" s="146" t="s">
        <v>16</v>
      </c>
      <c r="C22" s="147"/>
      <c r="D22" s="147"/>
      <c r="E22" s="147"/>
      <c r="F22" s="149"/>
    </row>
    <row r="23" spans="1:6" ht="15" customHeight="1">
      <c r="A23" s="145" t="s">
        <v>6</v>
      </c>
      <c r="B23" s="146" t="s">
        <v>17</v>
      </c>
      <c r="C23" s="147"/>
      <c r="D23" s="147"/>
      <c r="E23" s="147"/>
      <c r="F23" s="149"/>
    </row>
    <row r="24" spans="1:6" ht="15" customHeight="1">
      <c r="A24" s="141" t="s">
        <v>21</v>
      </c>
      <c r="B24" s="142" t="s">
        <v>22</v>
      </c>
      <c r="C24" s="143">
        <f>SUM(C25:C27)</f>
        <v>550000</v>
      </c>
      <c r="D24" s="143">
        <f>SUM(D25:D27)</f>
        <v>506642</v>
      </c>
      <c r="E24" s="143">
        <f>SUM(E25:E27)</f>
        <v>506642</v>
      </c>
      <c r="F24" s="144">
        <f t="shared" si="0"/>
        <v>1</v>
      </c>
    </row>
    <row r="25" spans="1:6" ht="15" customHeight="1">
      <c r="A25" s="145" t="s">
        <v>6</v>
      </c>
      <c r="B25" s="146" t="s">
        <v>15</v>
      </c>
      <c r="C25" s="147">
        <v>400000</v>
      </c>
      <c r="D25" s="147">
        <v>343900</v>
      </c>
      <c r="E25" s="147">
        <v>343900</v>
      </c>
      <c r="F25" s="148">
        <f t="shared" si="0"/>
        <v>1</v>
      </c>
    </row>
    <row r="26" spans="1:6" ht="15" customHeight="1">
      <c r="A26" s="145" t="s">
        <v>6</v>
      </c>
      <c r="B26" s="146" t="s">
        <v>23</v>
      </c>
      <c r="C26" s="147">
        <v>150000</v>
      </c>
      <c r="D26" s="147">
        <v>165687</v>
      </c>
      <c r="E26" s="147">
        <v>165687</v>
      </c>
      <c r="F26" s="148">
        <f t="shared" si="0"/>
        <v>1</v>
      </c>
    </row>
    <row r="27" spans="1:6" ht="15" customHeight="1">
      <c r="A27" s="145" t="s">
        <v>6</v>
      </c>
      <c r="B27" s="146" t="s">
        <v>17</v>
      </c>
      <c r="C27" s="147"/>
      <c r="D27" s="147">
        <v>-2945</v>
      </c>
      <c r="E27" s="147">
        <v>-2945</v>
      </c>
      <c r="F27" s="149"/>
    </row>
    <row r="28" spans="1:6" ht="15" customHeight="1">
      <c r="A28" s="141" t="s">
        <v>24</v>
      </c>
      <c r="B28" s="142" t="s">
        <v>25</v>
      </c>
      <c r="C28" s="151">
        <v>120000</v>
      </c>
      <c r="D28" s="151">
        <v>149669</v>
      </c>
      <c r="E28" s="151">
        <f>160113-10444</f>
        <v>149669</v>
      </c>
      <c r="F28" s="144">
        <f t="shared" si="0"/>
        <v>1</v>
      </c>
    </row>
    <row r="29" spans="1:6" ht="15" customHeight="1">
      <c r="A29" s="141" t="s">
        <v>26</v>
      </c>
      <c r="B29" s="142" t="s">
        <v>27</v>
      </c>
      <c r="C29" s="151"/>
      <c r="D29" s="151">
        <v>10371</v>
      </c>
      <c r="E29" s="151">
        <v>10371</v>
      </c>
      <c r="F29" s="144">
        <f t="shared" si="0"/>
        <v>1</v>
      </c>
    </row>
    <row r="30" spans="1:6" ht="15" customHeight="1">
      <c r="A30" s="141" t="s">
        <v>28</v>
      </c>
      <c r="B30" s="142" t="s">
        <v>29</v>
      </c>
      <c r="C30" s="151">
        <v>10000</v>
      </c>
      <c r="D30" s="151">
        <v>30664</v>
      </c>
      <c r="E30" s="151">
        <f>11818+7390+1012+10444</f>
        <v>30664</v>
      </c>
      <c r="F30" s="144">
        <f t="shared" si="0"/>
        <v>1</v>
      </c>
    </row>
    <row r="31" spans="1:6" ht="15" customHeight="1">
      <c r="A31" s="136" t="s">
        <v>30</v>
      </c>
      <c r="B31" s="137" t="s">
        <v>31</v>
      </c>
      <c r="C31" s="138">
        <f>+C32+C64+C65</f>
        <v>6800000</v>
      </c>
      <c r="D31" s="138">
        <f>+D32+D64+D65</f>
        <v>7069676</v>
      </c>
      <c r="E31" s="138">
        <f>+E32+E64+E65</f>
        <v>7069676</v>
      </c>
      <c r="F31" s="139">
        <f t="shared" si="0"/>
        <v>1</v>
      </c>
    </row>
    <row r="32" spans="1:6" ht="15" customHeight="1">
      <c r="A32" s="141" t="s">
        <v>4</v>
      </c>
      <c r="B32" s="142" t="s">
        <v>32</v>
      </c>
      <c r="C32" s="143">
        <f>+C33+C34+C35+C43+C51+C56+C60+C63</f>
        <v>6790000</v>
      </c>
      <c r="D32" s="143">
        <f>+D33+D34+D35+D43+D51+D56+D60+D63</f>
        <v>7056876</v>
      </c>
      <c r="E32" s="143">
        <f>+E33+E34+E35+E43+E51+E56+E60+E63</f>
        <v>7056876</v>
      </c>
      <c r="F32" s="144">
        <f t="shared" si="0"/>
        <v>1</v>
      </c>
    </row>
    <row r="33" spans="1:6" ht="15" customHeight="1">
      <c r="A33" s="152" t="s">
        <v>6</v>
      </c>
      <c r="B33" s="153" t="s">
        <v>33</v>
      </c>
      <c r="C33" s="151">
        <v>1400000</v>
      </c>
      <c r="D33" s="151">
        <v>1294864</v>
      </c>
      <c r="E33" s="151">
        <v>1294864</v>
      </c>
      <c r="F33" s="144">
        <f t="shared" si="0"/>
        <v>1</v>
      </c>
    </row>
    <row r="34" spans="1:6" ht="15" customHeight="1">
      <c r="A34" s="152" t="s">
        <v>6</v>
      </c>
      <c r="B34" s="153" t="s">
        <v>34</v>
      </c>
      <c r="C34" s="151">
        <v>536000</v>
      </c>
      <c r="D34" s="151">
        <v>440688</v>
      </c>
      <c r="E34" s="151">
        <f>137013+303675</f>
        <v>440688</v>
      </c>
      <c r="F34" s="144">
        <f t="shared" si="0"/>
        <v>1</v>
      </c>
    </row>
    <row r="35" spans="1:6" ht="15" customHeight="1">
      <c r="A35" s="152" t="s">
        <v>6</v>
      </c>
      <c r="B35" s="153" t="s">
        <v>35</v>
      </c>
      <c r="C35" s="143">
        <f>SUM(C36:C42)</f>
        <v>1092300</v>
      </c>
      <c r="D35" s="143">
        <f>SUM(D36:D42)</f>
        <v>1341053</v>
      </c>
      <c r="E35" s="143">
        <f>SUM(E36:E42)</f>
        <v>1341053</v>
      </c>
      <c r="F35" s="144">
        <f t="shared" si="0"/>
        <v>1</v>
      </c>
    </row>
    <row r="36" spans="1:6" ht="15" customHeight="1">
      <c r="A36" s="154" t="s">
        <v>6</v>
      </c>
      <c r="B36" s="146" t="s">
        <v>36</v>
      </c>
      <c r="C36" s="147">
        <v>30000</v>
      </c>
      <c r="D36" s="147">
        <v>61511</v>
      </c>
      <c r="E36" s="147">
        <v>61511</v>
      </c>
      <c r="F36" s="148">
        <f t="shared" si="0"/>
        <v>1</v>
      </c>
    </row>
    <row r="37" spans="1:6" ht="15" customHeight="1">
      <c r="A37" s="154" t="s">
        <v>6</v>
      </c>
      <c r="B37" s="146" t="s">
        <v>37</v>
      </c>
      <c r="C37" s="147">
        <v>65000</v>
      </c>
      <c r="D37" s="147">
        <v>129988</v>
      </c>
      <c r="E37" s="147">
        <v>129988</v>
      </c>
      <c r="F37" s="148">
        <f t="shared" si="0"/>
        <v>1</v>
      </c>
    </row>
    <row r="38" spans="1:6" ht="15" customHeight="1">
      <c r="A38" s="154" t="s">
        <v>6</v>
      </c>
      <c r="B38" s="146" t="s">
        <v>38</v>
      </c>
      <c r="C38" s="147">
        <v>146800</v>
      </c>
      <c r="D38" s="147">
        <v>170584</v>
      </c>
      <c r="E38" s="147">
        <f>43091+127493</f>
        <v>170584</v>
      </c>
      <c r="F38" s="148">
        <f t="shared" si="0"/>
        <v>1</v>
      </c>
    </row>
    <row r="39" spans="1:6" ht="15" customHeight="1">
      <c r="A39" s="154" t="s">
        <v>6</v>
      </c>
      <c r="B39" s="146" t="s">
        <v>39</v>
      </c>
      <c r="C39" s="147">
        <v>35500</v>
      </c>
      <c r="D39" s="147">
        <v>28722</v>
      </c>
      <c r="E39" s="147">
        <v>28722</v>
      </c>
      <c r="F39" s="148">
        <f t="shared" si="0"/>
        <v>1</v>
      </c>
    </row>
    <row r="40" spans="1:6" ht="15" customHeight="1">
      <c r="A40" s="154" t="s">
        <v>6</v>
      </c>
      <c r="B40" s="146" t="s">
        <v>40</v>
      </c>
      <c r="C40" s="147">
        <v>20000</v>
      </c>
      <c r="D40" s="147">
        <v>0</v>
      </c>
      <c r="E40" s="147">
        <v>0</v>
      </c>
      <c r="F40" s="148"/>
    </row>
    <row r="41" spans="1:6" ht="15" customHeight="1">
      <c r="A41" s="154" t="s">
        <v>6</v>
      </c>
      <c r="B41" s="146" t="s">
        <v>41</v>
      </c>
      <c r="C41" s="147">
        <v>560000</v>
      </c>
      <c r="D41" s="147">
        <v>621175</v>
      </c>
      <c r="E41" s="147">
        <v>621175</v>
      </c>
      <c r="F41" s="148">
        <f t="shared" si="0"/>
        <v>1</v>
      </c>
    </row>
    <row r="42" spans="1:6" ht="15" customHeight="1">
      <c r="A42" s="154" t="s">
        <v>6</v>
      </c>
      <c r="B42" s="146" t="s">
        <v>42</v>
      </c>
      <c r="C42" s="147">
        <v>235000</v>
      </c>
      <c r="D42" s="147">
        <v>329073</v>
      </c>
      <c r="E42" s="147">
        <f>259037+70036</f>
        <v>329073</v>
      </c>
      <c r="F42" s="148">
        <f t="shared" si="0"/>
        <v>1</v>
      </c>
    </row>
    <row r="43" spans="1:6" ht="15" customHeight="1">
      <c r="A43" s="152" t="s">
        <v>6</v>
      </c>
      <c r="B43" s="153" t="s">
        <v>43</v>
      </c>
      <c r="C43" s="143">
        <f>SUM(C44:C50)</f>
        <v>110000</v>
      </c>
      <c r="D43" s="143">
        <f>SUM(D44:D50)</f>
        <v>165353</v>
      </c>
      <c r="E43" s="143">
        <f>SUM(E44:E50)</f>
        <v>165353</v>
      </c>
      <c r="F43" s="144">
        <f t="shared" si="0"/>
        <v>1</v>
      </c>
    </row>
    <row r="44" spans="1:6" ht="15" customHeight="1">
      <c r="A44" s="154" t="s">
        <v>6</v>
      </c>
      <c r="B44" s="146" t="s">
        <v>44</v>
      </c>
      <c r="C44" s="147">
        <v>30000</v>
      </c>
      <c r="D44" s="147">
        <v>29745</v>
      </c>
      <c r="E44" s="147">
        <v>29745</v>
      </c>
      <c r="F44" s="148">
        <f t="shared" si="0"/>
        <v>1</v>
      </c>
    </row>
    <row r="45" spans="1:6" ht="15" customHeight="1">
      <c r="A45" s="154" t="s">
        <v>6</v>
      </c>
      <c r="B45" s="146" t="s">
        <v>45</v>
      </c>
      <c r="C45" s="147"/>
      <c r="D45" s="147"/>
      <c r="E45" s="147"/>
      <c r="F45" s="148"/>
    </row>
    <row r="46" spans="1:6" ht="15" customHeight="1">
      <c r="A46" s="154" t="s">
        <v>6</v>
      </c>
      <c r="B46" s="146" t="s">
        <v>46</v>
      </c>
      <c r="C46" s="147"/>
      <c r="D46" s="147"/>
      <c r="E46" s="147"/>
      <c r="F46" s="148"/>
    </row>
    <row r="47" spans="1:6" ht="15" customHeight="1">
      <c r="A47" s="154" t="s">
        <v>6</v>
      </c>
      <c r="B47" s="146" t="s">
        <v>47</v>
      </c>
      <c r="C47" s="147"/>
      <c r="D47" s="147">
        <v>785</v>
      </c>
      <c r="E47" s="147">
        <v>785</v>
      </c>
      <c r="F47" s="148">
        <f t="shared" si="0"/>
        <v>1</v>
      </c>
    </row>
    <row r="48" spans="1:6" ht="15" customHeight="1">
      <c r="A48" s="154" t="s">
        <v>6</v>
      </c>
      <c r="B48" s="146" t="s">
        <v>48</v>
      </c>
      <c r="C48" s="147">
        <v>4000</v>
      </c>
      <c r="D48" s="147">
        <v>1772</v>
      </c>
      <c r="E48" s="147">
        <v>1772</v>
      </c>
      <c r="F48" s="148">
        <f t="shared" si="0"/>
        <v>1</v>
      </c>
    </row>
    <row r="49" spans="1:6" ht="15" customHeight="1">
      <c r="A49" s="154" t="s">
        <v>6</v>
      </c>
      <c r="B49" s="146" t="s">
        <v>49</v>
      </c>
      <c r="C49" s="147">
        <v>75000</v>
      </c>
      <c r="D49" s="147">
        <v>132849</v>
      </c>
      <c r="E49" s="147">
        <v>132849</v>
      </c>
      <c r="F49" s="148">
        <f t="shared" si="0"/>
        <v>1</v>
      </c>
    </row>
    <row r="50" spans="1:6" ht="15" customHeight="1">
      <c r="A50" s="154" t="s">
        <v>6</v>
      </c>
      <c r="B50" s="146" t="s">
        <v>50</v>
      </c>
      <c r="C50" s="147">
        <v>1000</v>
      </c>
      <c r="D50" s="147">
        <v>202</v>
      </c>
      <c r="E50" s="147">
        <v>202</v>
      </c>
      <c r="F50" s="148">
        <f t="shared" si="0"/>
        <v>1</v>
      </c>
    </row>
    <row r="51" spans="1:6" ht="15" customHeight="1">
      <c r="A51" s="152" t="s">
        <v>6</v>
      </c>
      <c r="B51" s="153" t="s">
        <v>51</v>
      </c>
      <c r="C51" s="143">
        <f>SUM(C52:C55)</f>
        <v>2989000</v>
      </c>
      <c r="D51" s="143">
        <f>SUM(D52:D55)</f>
        <v>3104351</v>
      </c>
      <c r="E51" s="143">
        <f>SUM(E52:E55)</f>
        <v>3104351</v>
      </c>
      <c r="F51" s="144">
        <f t="shared" si="0"/>
        <v>1</v>
      </c>
    </row>
    <row r="52" spans="1:6" ht="15" customHeight="1">
      <c r="A52" s="154" t="s">
        <v>6</v>
      </c>
      <c r="B52" s="146" t="s">
        <v>52</v>
      </c>
      <c r="C52" s="147">
        <v>2524000</v>
      </c>
      <c r="D52" s="147">
        <v>2525588</v>
      </c>
      <c r="E52" s="147">
        <v>2525588</v>
      </c>
      <c r="F52" s="148">
        <f t="shared" si="0"/>
        <v>1</v>
      </c>
    </row>
    <row r="53" spans="1:6" ht="15" customHeight="1">
      <c r="A53" s="154" t="s">
        <v>6</v>
      </c>
      <c r="B53" s="146" t="s">
        <v>53</v>
      </c>
      <c r="C53" s="147">
        <v>35000</v>
      </c>
      <c r="D53" s="147">
        <v>73231</v>
      </c>
      <c r="E53" s="147">
        <v>73231</v>
      </c>
      <c r="F53" s="148">
        <f t="shared" si="0"/>
        <v>1</v>
      </c>
    </row>
    <row r="54" spans="1:6" ht="15" customHeight="1">
      <c r="A54" s="154" t="s">
        <v>6</v>
      </c>
      <c r="B54" s="146" t="s">
        <v>54</v>
      </c>
      <c r="C54" s="147">
        <v>400000</v>
      </c>
      <c r="D54" s="147">
        <v>477797</v>
      </c>
      <c r="E54" s="147">
        <v>477797</v>
      </c>
      <c r="F54" s="148">
        <f t="shared" si="0"/>
        <v>1</v>
      </c>
    </row>
    <row r="55" spans="1:6" ht="15" customHeight="1">
      <c r="A55" s="154" t="s">
        <v>6</v>
      </c>
      <c r="B55" s="146" t="s">
        <v>55</v>
      </c>
      <c r="C55" s="147">
        <v>30000</v>
      </c>
      <c r="D55" s="147">
        <v>27735</v>
      </c>
      <c r="E55" s="147">
        <v>27735</v>
      </c>
      <c r="F55" s="148">
        <f t="shared" si="0"/>
        <v>1</v>
      </c>
    </row>
    <row r="56" spans="1:6" ht="15" customHeight="1">
      <c r="A56" s="152" t="s">
        <v>6</v>
      </c>
      <c r="B56" s="153" t="s">
        <v>56</v>
      </c>
      <c r="C56" s="143">
        <f>SUM(C57:C59)</f>
        <v>555200</v>
      </c>
      <c r="D56" s="143">
        <f>SUM(D57:D59)</f>
        <v>630969</v>
      </c>
      <c r="E56" s="143">
        <f>SUM(E57:E59)</f>
        <v>630969</v>
      </c>
      <c r="F56" s="144">
        <f t="shared" si="0"/>
        <v>1</v>
      </c>
    </row>
    <row r="57" spans="1:6" ht="15" customHeight="1">
      <c r="A57" s="154" t="s">
        <v>6</v>
      </c>
      <c r="B57" s="146" t="s">
        <v>57</v>
      </c>
      <c r="C57" s="147">
        <v>465200</v>
      </c>
      <c r="D57" s="147">
        <v>493313</v>
      </c>
      <c r="E57" s="147">
        <v>493313</v>
      </c>
      <c r="F57" s="148">
        <f t="shared" si="0"/>
        <v>1</v>
      </c>
    </row>
    <row r="58" spans="1:6" ht="15" customHeight="1">
      <c r="A58" s="154" t="s">
        <v>6</v>
      </c>
      <c r="B58" s="146" t="s">
        <v>58</v>
      </c>
      <c r="C58" s="147">
        <v>70000</v>
      </c>
      <c r="D58" s="147">
        <v>66773</v>
      </c>
      <c r="E58" s="147">
        <v>66773</v>
      </c>
      <c r="F58" s="148">
        <f t="shared" si="0"/>
        <v>1</v>
      </c>
    </row>
    <row r="59" spans="1:6" ht="15" customHeight="1">
      <c r="A59" s="154" t="s">
        <v>6</v>
      </c>
      <c r="B59" s="146" t="s">
        <v>50</v>
      </c>
      <c r="C59" s="147">
        <v>20000</v>
      </c>
      <c r="D59" s="147">
        <v>70883</v>
      </c>
      <c r="E59" s="147">
        <v>70883</v>
      </c>
      <c r="F59" s="148">
        <f t="shared" si="0"/>
        <v>1</v>
      </c>
    </row>
    <row r="60" spans="1:6" ht="15" customHeight="1">
      <c r="A60" s="152" t="s">
        <v>6</v>
      </c>
      <c r="B60" s="153" t="s">
        <v>59</v>
      </c>
      <c r="C60" s="143">
        <f>SUM(C61:C62)</f>
        <v>107500</v>
      </c>
      <c r="D60" s="143">
        <f>SUM(D61:D62)</f>
        <v>79226</v>
      </c>
      <c r="E60" s="143">
        <f>SUM(E61:E62)</f>
        <v>79226</v>
      </c>
      <c r="F60" s="144">
        <f t="shared" si="0"/>
        <v>1</v>
      </c>
    </row>
    <row r="61" spans="1:6" ht="15" customHeight="1">
      <c r="A61" s="154" t="s">
        <v>6</v>
      </c>
      <c r="B61" s="146" t="s">
        <v>60</v>
      </c>
      <c r="C61" s="147">
        <v>60000</v>
      </c>
      <c r="D61" s="147">
        <v>13555</v>
      </c>
      <c r="E61" s="147">
        <v>13555</v>
      </c>
      <c r="F61" s="148">
        <f t="shared" si="0"/>
        <v>1</v>
      </c>
    </row>
    <row r="62" spans="1:6" ht="15" customHeight="1">
      <c r="A62" s="154" t="s">
        <v>6</v>
      </c>
      <c r="B62" s="146" t="s">
        <v>50</v>
      </c>
      <c r="C62" s="147">
        <v>47500</v>
      </c>
      <c r="D62" s="147">
        <v>65671</v>
      </c>
      <c r="E62" s="147">
        <v>65671</v>
      </c>
      <c r="F62" s="148">
        <f t="shared" si="0"/>
        <v>1</v>
      </c>
    </row>
    <row r="63" spans="1:6" ht="15" customHeight="1">
      <c r="A63" s="152" t="s">
        <v>6</v>
      </c>
      <c r="B63" s="153" t="s">
        <v>61</v>
      </c>
      <c r="C63" s="151"/>
      <c r="D63" s="151">
        <v>372</v>
      </c>
      <c r="E63" s="151">
        <v>372</v>
      </c>
      <c r="F63" s="144">
        <f t="shared" si="0"/>
        <v>1</v>
      </c>
    </row>
    <row r="64" spans="1:6" ht="15" customHeight="1">
      <c r="A64" s="141" t="s">
        <v>11</v>
      </c>
      <c r="B64" s="142" t="s">
        <v>62</v>
      </c>
      <c r="C64" s="151">
        <v>10000</v>
      </c>
      <c r="D64" s="151">
        <v>706</v>
      </c>
      <c r="E64" s="151">
        <v>706</v>
      </c>
      <c r="F64" s="144">
        <f t="shared" si="0"/>
        <v>1</v>
      </c>
    </row>
    <row r="65" spans="1:6" ht="15" customHeight="1">
      <c r="A65" s="141" t="s">
        <v>18</v>
      </c>
      <c r="B65" s="142" t="s">
        <v>63</v>
      </c>
      <c r="C65" s="143">
        <f>C66+C67</f>
        <v>0</v>
      </c>
      <c r="D65" s="143">
        <f>SUM(D66:D67)</f>
        <v>12094</v>
      </c>
      <c r="E65" s="143">
        <f>SUM(E66:E67)</f>
        <v>12094</v>
      </c>
      <c r="F65" s="144">
        <f t="shared" si="0"/>
        <v>1</v>
      </c>
    </row>
    <row r="66" spans="1:6" ht="15" customHeight="1">
      <c r="A66" s="145" t="s">
        <v>6</v>
      </c>
      <c r="B66" s="146" t="s">
        <v>64</v>
      </c>
      <c r="C66" s="147"/>
      <c r="D66" s="147"/>
      <c r="E66" s="147"/>
      <c r="F66" s="148"/>
    </row>
    <row r="67" spans="1:6" ht="15" customHeight="1">
      <c r="A67" s="145" t="s">
        <v>6</v>
      </c>
      <c r="B67" s="146" t="s">
        <v>65</v>
      </c>
      <c r="C67" s="147"/>
      <c r="D67" s="147">
        <v>12094</v>
      </c>
      <c r="E67" s="147">
        <v>12094</v>
      </c>
      <c r="F67" s="148">
        <f t="shared" si="0"/>
        <v>1</v>
      </c>
    </row>
    <row r="68" spans="1:6" ht="15" customHeight="1">
      <c r="A68" s="136" t="s">
        <v>66</v>
      </c>
      <c r="B68" s="137" t="s">
        <v>67</v>
      </c>
      <c r="C68" s="138">
        <f>SUM(C69:C70)</f>
        <v>0</v>
      </c>
      <c r="D68" s="138">
        <f>SUM(D69:D70)</f>
        <v>0</v>
      </c>
      <c r="E68" s="138">
        <f>SUM(E69:E70)</f>
        <v>0</v>
      </c>
      <c r="F68" s="139"/>
    </row>
    <row r="69" spans="1:6" ht="15" customHeight="1">
      <c r="A69" s="155" t="s">
        <v>68</v>
      </c>
      <c r="B69" s="156" t="s">
        <v>69</v>
      </c>
      <c r="C69" s="147"/>
      <c r="D69" s="147"/>
      <c r="E69" s="147"/>
      <c r="F69" s="148"/>
    </row>
    <row r="70" spans="1:6" ht="15" customHeight="1">
      <c r="A70" s="155" t="s">
        <v>68</v>
      </c>
      <c r="B70" s="156" t="s">
        <v>70</v>
      </c>
      <c r="C70" s="147"/>
      <c r="D70" s="147"/>
      <c r="E70" s="147"/>
      <c r="F70" s="148"/>
    </row>
    <row r="71" spans="1:6" ht="15" customHeight="1">
      <c r="A71" s="136" t="s">
        <v>71</v>
      </c>
      <c r="B71" s="137" t="s">
        <v>72</v>
      </c>
      <c r="C71" s="138">
        <f>C7-C31+C68</f>
        <v>-1400000</v>
      </c>
      <c r="D71" s="138">
        <f>D7-D31+D68</f>
        <v>-1354387</v>
      </c>
      <c r="E71" s="138">
        <f>E7-E31+E68</f>
        <v>-1354387</v>
      </c>
      <c r="F71" s="139">
        <f t="shared" si="0"/>
        <v>1</v>
      </c>
    </row>
    <row r="72" spans="1:6" ht="15" customHeight="1">
      <c r="A72" s="157"/>
      <c r="B72" s="158"/>
      <c r="C72" s="159"/>
      <c r="D72" s="159"/>
      <c r="E72" s="159"/>
      <c r="F72" s="148"/>
    </row>
    <row r="73" spans="1:6" ht="15" customHeight="1">
      <c r="A73" s="136" t="s">
        <v>73</v>
      </c>
      <c r="B73" s="137" t="s">
        <v>74</v>
      </c>
      <c r="C73" s="160"/>
      <c r="D73" s="160"/>
      <c r="E73" s="160"/>
      <c r="F73" s="139"/>
    </row>
    <row r="74" spans="1:6" ht="15" customHeight="1">
      <c r="A74" s="157"/>
      <c r="B74" s="158"/>
      <c r="C74" s="159"/>
      <c r="D74" s="159"/>
      <c r="E74" s="159"/>
      <c r="F74" s="148"/>
    </row>
    <row r="75" spans="1:6" ht="15" customHeight="1">
      <c r="A75" s="136" t="s">
        <v>75</v>
      </c>
      <c r="B75" s="137" t="s">
        <v>76</v>
      </c>
      <c r="C75" s="138">
        <f>C71-C73</f>
        <v>-1400000</v>
      </c>
      <c r="D75" s="138">
        <f>D71-D73</f>
        <v>-1354387</v>
      </c>
      <c r="E75" s="138">
        <f>E71-E73</f>
        <v>-1354387</v>
      </c>
      <c r="F75" s="139">
        <f>E75/D75</f>
        <v>1</v>
      </c>
    </row>
    <row r="76" spans="1:6" ht="15" customHeight="1">
      <c r="A76" s="161" t="s">
        <v>6</v>
      </c>
      <c r="B76" s="156" t="s">
        <v>6</v>
      </c>
      <c r="C76" s="162"/>
      <c r="D76" s="162"/>
      <c r="E76" s="162" t="s">
        <v>6</v>
      </c>
      <c r="F76" s="148"/>
    </row>
    <row r="77" spans="1:6" ht="15" customHeight="1">
      <c r="A77" s="136" t="s">
        <v>77</v>
      </c>
      <c r="B77" s="137" t="s">
        <v>78</v>
      </c>
      <c r="C77" s="138">
        <f>C78+C83+C88</f>
        <v>0</v>
      </c>
      <c r="D77" s="138">
        <f>D78+D83+D88</f>
        <v>34146</v>
      </c>
      <c r="E77" s="138">
        <f>E78+E83+E88</f>
        <v>34146</v>
      </c>
      <c r="F77" s="139"/>
    </row>
    <row r="78" spans="1:6" ht="15" customHeight="1">
      <c r="A78" s="141" t="s">
        <v>4</v>
      </c>
      <c r="B78" s="142" t="s">
        <v>79</v>
      </c>
      <c r="C78" s="143">
        <f>SUM(C79:C82)</f>
        <v>0</v>
      </c>
      <c r="D78" s="143">
        <f>SUM(D79:D82)</f>
        <v>34146</v>
      </c>
      <c r="E78" s="143">
        <f>SUM(E79:E82)</f>
        <v>34146</v>
      </c>
      <c r="F78" s="144"/>
    </row>
    <row r="79" spans="1:6" ht="15" customHeight="1">
      <c r="A79" s="145" t="s">
        <v>6</v>
      </c>
      <c r="B79" s="146" t="s">
        <v>80</v>
      </c>
      <c r="C79" s="147"/>
      <c r="D79" s="147">
        <v>42000</v>
      </c>
      <c r="E79" s="147">
        <v>42000</v>
      </c>
      <c r="F79" s="148"/>
    </row>
    <row r="80" spans="1:6" ht="15" customHeight="1">
      <c r="A80" s="145" t="s">
        <v>6</v>
      </c>
      <c r="B80" s="146" t="s">
        <v>15</v>
      </c>
      <c r="C80" s="147"/>
      <c r="D80" s="147"/>
      <c r="E80" s="147"/>
      <c r="F80" s="148"/>
    </row>
    <row r="81" spans="1:6" ht="15" customHeight="1">
      <c r="A81" s="145" t="s">
        <v>6</v>
      </c>
      <c r="B81" s="146" t="s">
        <v>16</v>
      </c>
      <c r="C81" s="147"/>
      <c r="D81" s="147"/>
      <c r="E81" s="147"/>
      <c r="F81" s="148"/>
    </row>
    <row r="82" spans="1:6" ht="15" customHeight="1">
      <c r="A82" s="145" t="s">
        <v>6</v>
      </c>
      <c r="B82" s="146" t="s">
        <v>17</v>
      </c>
      <c r="C82" s="147"/>
      <c r="D82" s="147">
        <v>-7854</v>
      </c>
      <c r="E82" s="147">
        <v>-7854</v>
      </c>
      <c r="F82" s="148"/>
    </row>
    <row r="83" spans="1:6" ht="15" customHeight="1">
      <c r="A83" s="141" t="s">
        <v>11</v>
      </c>
      <c r="B83" s="142" t="s">
        <v>81</v>
      </c>
      <c r="C83" s="143">
        <f>SUM(C84:C87)</f>
        <v>0</v>
      </c>
      <c r="D83" s="143">
        <f>SUM(D84:D87)</f>
        <v>0</v>
      </c>
      <c r="E83" s="143">
        <f>SUM(E84:E87)</f>
        <v>0</v>
      </c>
      <c r="F83" s="144"/>
    </row>
    <row r="84" spans="1:6" ht="15" customHeight="1">
      <c r="A84" s="145" t="s">
        <v>6</v>
      </c>
      <c r="B84" s="146" t="s">
        <v>20</v>
      </c>
      <c r="C84" s="147"/>
      <c r="D84" s="147"/>
      <c r="E84" s="147"/>
      <c r="F84" s="148"/>
    </row>
    <row r="85" spans="1:6" ht="15" customHeight="1">
      <c r="A85" s="145" t="s">
        <v>6</v>
      </c>
      <c r="B85" s="146" t="s">
        <v>15</v>
      </c>
      <c r="C85" s="147"/>
      <c r="D85" s="147"/>
      <c r="E85" s="147"/>
      <c r="F85" s="148"/>
    </row>
    <row r="86" spans="1:6" ht="15" customHeight="1">
      <c r="A86" s="145" t="s">
        <v>6</v>
      </c>
      <c r="B86" s="146" t="s">
        <v>16</v>
      </c>
      <c r="C86" s="147"/>
      <c r="D86" s="147"/>
      <c r="E86" s="147"/>
      <c r="F86" s="148"/>
    </row>
    <row r="87" spans="1:6" ht="15" customHeight="1">
      <c r="A87" s="145" t="s">
        <v>6</v>
      </c>
      <c r="B87" s="146" t="s">
        <v>17</v>
      </c>
      <c r="C87" s="147"/>
      <c r="D87" s="147"/>
      <c r="E87" s="147"/>
      <c r="F87" s="148"/>
    </row>
    <row r="88" spans="1:6" ht="15" customHeight="1">
      <c r="A88" s="141" t="s">
        <v>18</v>
      </c>
      <c r="B88" s="142" t="s">
        <v>22</v>
      </c>
      <c r="C88" s="143">
        <f>SUM(C89:C91)</f>
        <v>0</v>
      </c>
      <c r="D88" s="143">
        <f>SUM(D89:D91)</f>
        <v>0</v>
      </c>
      <c r="E88" s="143">
        <f>SUM(E89:E91)</f>
        <v>0</v>
      </c>
      <c r="F88" s="144"/>
    </row>
    <row r="89" spans="1:6" ht="15" customHeight="1">
      <c r="A89" s="145" t="s">
        <v>6</v>
      </c>
      <c r="B89" s="146" t="s">
        <v>15</v>
      </c>
      <c r="C89" s="147"/>
      <c r="D89" s="147"/>
      <c r="E89" s="147"/>
      <c r="F89" s="148"/>
    </row>
    <row r="90" spans="1:6" ht="15" customHeight="1">
      <c r="A90" s="145" t="s">
        <v>6</v>
      </c>
      <c r="B90" s="146" t="s">
        <v>16</v>
      </c>
      <c r="C90" s="147"/>
      <c r="D90" s="147"/>
      <c r="E90" s="147"/>
      <c r="F90" s="148"/>
    </row>
    <row r="91" spans="1:6" ht="15" customHeight="1">
      <c r="A91" s="145" t="s">
        <v>6</v>
      </c>
      <c r="B91" s="146" t="s">
        <v>17</v>
      </c>
      <c r="C91" s="147"/>
      <c r="D91" s="147"/>
      <c r="E91" s="147"/>
      <c r="F91" s="148"/>
    </row>
    <row r="92" spans="1:6" ht="27.75" customHeight="1">
      <c r="A92" s="136" t="s">
        <v>82</v>
      </c>
      <c r="B92" s="137" t="s">
        <v>83</v>
      </c>
      <c r="C92" s="160">
        <f>C93</f>
        <v>0</v>
      </c>
      <c r="D92" s="160">
        <v>44963</v>
      </c>
      <c r="E92" s="160">
        <f>34146+10817</f>
        <v>44963</v>
      </c>
      <c r="F92" s="139">
        <f>E92/D92</f>
        <v>1</v>
      </c>
    </row>
    <row r="93" spans="1:6" ht="24">
      <c r="A93" s="157" t="s">
        <v>6</v>
      </c>
      <c r="B93" s="156" t="s">
        <v>84</v>
      </c>
      <c r="C93" s="147"/>
      <c r="D93" s="147"/>
      <c r="E93" s="147"/>
      <c r="F93" s="148"/>
    </row>
    <row r="94" spans="1:6" ht="12">
      <c r="A94" s="163" t="s">
        <v>85</v>
      </c>
      <c r="B94" s="164" t="s">
        <v>86</v>
      </c>
      <c r="C94" s="165"/>
      <c r="D94" s="165"/>
      <c r="E94" s="166"/>
      <c r="F94" s="167"/>
    </row>
    <row r="95" spans="1:6" ht="12">
      <c r="A95" s="157"/>
      <c r="B95" s="156" t="s">
        <v>87</v>
      </c>
      <c r="C95" s="147">
        <v>160000</v>
      </c>
      <c r="D95" s="147">
        <v>330522</v>
      </c>
      <c r="E95" s="168">
        <v>330522</v>
      </c>
      <c r="F95" s="148">
        <f>E95/D95</f>
        <v>1</v>
      </c>
    </row>
    <row r="96" spans="1:6" ht="12">
      <c r="A96" s="157"/>
      <c r="B96" s="156" t="s">
        <v>88</v>
      </c>
      <c r="C96" s="147"/>
      <c r="D96" s="147">
        <v>110890</v>
      </c>
      <c r="E96" s="168">
        <v>110890</v>
      </c>
      <c r="F96" s="148"/>
    </row>
    <row r="97" spans="1:6" ht="12">
      <c r="A97" s="169" t="s">
        <v>6</v>
      </c>
      <c r="B97" s="170" t="s">
        <v>89</v>
      </c>
      <c r="C97" s="171"/>
      <c r="D97" s="171"/>
      <c r="E97" s="171" t="s">
        <v>6</v>
      </c>
      <c r="F97" s="148"/>
    </row>
    <row r="98" spans="1:6" ht="12">
      <c r="A98" s="172"/>
      <c r="B98" s="173" t="s">
        <v>90</v>
      </c>
      <c r="C98" s="174">
        <v>170000</v>
      </c>
      <c r="D98" s="174">
        <v>304706</v>
      </c>
      <c r="E98" s="175">
        <v>304706</v>
      </c>
      <c r="F98" s="148">
        <f>E98/D98</f>
        <v>1</v>
      </c>
    </row>
    <row r="99" spans="1:6" ht="12.75" thickBot="1">
      <c r="A99" s="176"/>
      <c r="B99" s="177" t="s">
        <v>89</v>
      </c>
      <c r="C99" s="177"/>
      <c r="D99" s="177"/>
      <c r="E99" s="177"/>
      <c r="F99" s="178"/>
    </row>
    <row r="100" spans="1:5" ht="12">
      <c r="A100" s="179" t="s">
        <v>6</v>
      </c>
      <c r="B100" s="180" t="s">
        <v>6</v>
      </c>
      <c r="C100" s="180"/>
      <c r="D100" s="180"/>
      <c r="E100" s="179" t="s">
        <v>6</v>
      </c>
    </row>
    <row r="101" spans="1:9" ht="12">
      <c r="A101" s="45" t="s">
        <v>227</v>
      </c>
      <c r="B101" s="45"/>
      <c r="C101" s="45"/>
      <c r="D101" s="45"/>
      <c r="E101" s="45" t="s">
        <v>99</v>
      </c>
      <c r="F101" s="46"/>
      <c r="G101" s="96"/>
      <c r="H101" s="96"/>
      <c r="I101" s="96"/>
    </row>
    <row r="102" spans="1:9" ht="12">
      <c r="A102" s="45" t="s">
        <v>228</v>
      </c>
      <c r="B102" s="97"/>
      <c r="C102" s="96"/>
      <c r="D102" s="96"/>
      <c r="E102" s="96"/>
      <c r="F102" s="98"/>
      <c r="G102" s="96"/>
      <c r="H102" s="96"/>
      <c r="I102" s="96"/>
    </row>
    <row r="103" spans="1:9" ht="12">
      <c r="A103" s="45"/>
      <c r="B103" s="97"/>
      <c r="C103" s="96"/>
      <c r="D103" s="96"/>
      <c r="E103" s="96"/>
      <c r="F103" s="98"/>
      <c r="G103" s="96"/>
      <c r="H103" s="96"/>
      <c r="I103" s="96"/>
    </row>
    <row r="104" spans="1:9" ht="12">
      <c r="A104" s="45"/>
      <c r="B104" s="97"/>
      <c r="C104" s="96"/>
      <c r="D104" s="96"/>
      <c r="E104" s="96"/>
      <c r="F104" s="98"/>
      <c r="G104" s="96"/>
      <c r="H104" s="96"/>
      <c r="I104" s="96"/>
    </row>
    <row r="105" spans="1:9" ht="12">
      <c r="A105" s="96"/>
      <c r="B105" s="97"/>
      <c r="C105" s="96"/>
      <c r="D105" s="96"/>
      <c r="E105" s="96"/>
      <c r="F105" s="98"/>
      <c r="G105" s="96"/>
      <c r="H105" s="96"/>
      <c r="I105" s="96"/>
    </row>
    <row r="106" spans="1:9" ht="12">
      <c r="A106" s="96"/>
      <c r="B106" s="96"/>
      <c r="C106" s="96"/>
      <c r="D106" s="96"/>
      <c r="E106" s="96"/>
      <c r="F106" s="98"/>
      <c r="G106" s="96"/>
      <c r="H106" s="96"/>
      <c r="I106" s="96"/>
    </row>
    <row r="107" spans="1:9" ht="12">
      <c r="A107" s="99" t="s">
        <v>100</v>
      </c>
      <c r="B107" s="99"/>
      <c r="C107" s="45"/>
      <c r="D107" s="45"/>
      <c r="E107" s="45"/>
      <c r="F107" s="46"/>
      <c r="G107" s="96"/>
      <c r="H107" s="96"/>
      <c r="I107" s="96"/>
    </row>
    <row r="108" spans="1:9" ht="12">
      <c r="A108" s="45"/>
      <c r="B108" s="45"/>
      <c r="C108" s="45"/>
      <c r="D108" s="45"/>
      <c r="E108" s="45"/>
      <c r="F108" s="46"/>
      <c r="G108" s="96"/>
      <c r="H108" s="96"/>
      <c r="I108" s="96"/>
    </row>
    <row r="109" spans="1:9" ht="12">
      <c r="A109" s="45"/>
      <c r="B109" s="45"/>
      <c r="C109" s="45"/>
      <c r="D109" s="45"/>
      <c r="E109" s="45"/>
      <c r="F109" s="46"/>
      <c r="G109" s="96"/>
      <c r="H109" s="96"/>
      <c r="I109" s="96"/>
    </row>
    <row r="110" spans="1:9" ht="12">
      <c r="A110" s="45" t="s">
        <v>101</v>
      </c>
      <c r="B110" s="45"/>
      <c r="C110" s="45"/>
      <c r="D110" s="224" t="s">
        <v>102</v>
      </c>
      <c r="E110" s="224"/>
      <c r="F110" s="224"/>
      <c r="G110" s="96"/>
      <c r="H110" s="96"/>
      <c r="I110" s="96"/>
    </row>
    <row r="111" spans="1:9" ht="12">
      <c r="A111" s="96"/>
      <c r="B111" s="96"/>
      <c r="C111" s="96"/>
      <c r="D111" s="96"/>
      <c r="E111" s="96"/>
      <c r="F111" s="98"/>
      <c r="G111" s="96"/>
      <c r="H111" s="96"/>
      <c r="I111" s="96"/>
    </row>
  </sheetData>
  <sheetProtection/>
  <mergeCells count="4">
    <mergeCell ref="D110:F110"/>
    <mergeCell ref="A2:F2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4"/>
  <sheetViews>
    <sheetView zoomScalePageLayoutView="0" workbookViewId="0" topLeftCell="A1">
      <selection activeCell="A6" sqref="A6:F6"/>
    </sheetView>
  </sheetViews>
  <sheetFormatPr defaultColWidth="14.296875" defaultRowHeight="14.25"/>
  <cols>
    <col min="1" max="1" width="4.3984375" style="181" customWidth="1"/>
    <col min="2" max="2" width="43.3984375" style="181" customWidth="1"/>
    <col min="3" max="3" width="13.59765625" style="181" customWidth="1"/>
    <col min="4" max="4" width="14.19921875" style="181" customWidth="1"/>
    <col min="5" max="5" width="13.8984375" style="181" customWidth="1"/>
    <col min="6" max="6" width="15" style="181" customWidth="1"/>
    <col min="7" max="7" width="4" style="181" customWidth="1"/>
    <col min="8" max="16384" width="14.19921875" style="181" customWidth="1"/>
  </cols>
  <sheetData>
    <row r="1" spans="1:6" ht="12">
      <c r="A1" s="181" t="s">
        <v>233</v>
      </c>
      <c r="E1" s="182"/>
      <c r="F1" s="183"/>
    </row>
    <row r="2" spans="1:5" ht="12">
      <c r="A2" s="184"/>
      <c r="B2" s="182"/>
      <c r="E2" s="185"/>
    </row>
    <row r="3" ht="25.5" customHeight="1" hidden="1">
      <c r="A3" s="186"/>
    </row>
    <row r="4" ht="25.5" customHeight="1" hidden="1"/>
    <row r="5" ht="25.5" customHeight="1" hidden="1"/>
    <row r="6" spans="1:10" ht="46.5" customHeight="1">
      <c r="A6" s="231" t="s">
        <v>229</v>
      </c>
      <c r="B6" s="231"/>
      <c r="C6" s="231"/>
      <c r="D6" s="231"/>
      <c r="E6" s="231"/>
      <c r="F6" s="231"/>
      <c r="G6" s="187"/>
      <c r="H6" s="187"/>
      <c r="I6" s="187"/>
      <c r="J6" s="187"/>
    </row>
    <row r="7" spans="1:6" ht="12.75">
      <c r="A7" s="232" t="s">
        <v>137</v>
      </c>
      <c r="B7" s="232"/>
      <c r="C7" s="232"/>
      <c r="D7" s="232"/>
      <c r="E7" s="232"/>
      <c r="F7" s="232"/>
    </row>
    <row r="8" ht="12.75" thickBot="1"/>
    <row r="9" spans="1:6" ht="15.75" customHeight="1">
      <c r="A9" s="233" t="s">
        <v>0</v>
      </c>
      <c r="B9" s="236" t="s">
        <v>1</v>
      </c>
      <c r="C9" s="239" t="s">
        <v>138</v>
      </c>
      <c r="D9" s="241" t="s">
        <v>230</v>
      </c>
      <c r="E9" s="244" t="s">
        <v>92</v>
      </c>
      <c r="F9" s="247" t="s">
        <v>139</v>
      </c>
    </row>
    <row r="10" spans="1:6" ht="12">
      <c r="A10" s="234"/>
      <c r="B10" s="237"/>
      <c r="C10" s="240"/>
      <c r="D10" s="242"/>
      <c r="E10" s="245"/>
      <c r="F10" s="248"/>
    </row>
    <row r="11" spans="1:6" ht="32.25" customHeight="1" thickBot="1">
      <c r="A11" s="235"/>
      <c r="B11" s="238"/>
      <c r="C11" s="240"/>
      <c r="D11" s="243"/>
      <c r="E11" s="246"/>
      <c r="F11" s="249"/>
    </row>
    <row r="12" spans="1:6" ht="12.75" thickBot="1">
      <c r="A12" s="188" t="s">
        <v>103</v>
      </c>
      <c r="B12" s="189" t="s">
        <v>104</v>
      </c>
      <c r="C12" s="190" t="s">
        <v>105</v>
      </c>
      <c r="D12" s="191" t="s">
        <v>106</v>
      </c>
      <c r="E12" s="192">
        <v>5</v>
      </c>
      <c r="F12" s="193">
        <v>6</v>
      </c>
    </row>
    <row r="13" spans="1:6" ht="12.75" customHeight="1">
      <c r="A13" s="194"/>
      <c r="B13" s="195"/>
      <c r="C13" s="196"/>
      <c r="D13" s="197"/>
      <c r="E13" s="198"/>
      <c r="F13" s="199"/>
    </row>
    <row r="14" spans="1:6" ht="21.75" customHeight="1">
      <c r="A14" s="200" t="s">
        <v>140</v>
      </c>
      <c r="B14" s="201" t="s">
        <v>141</v>
      </c>
      <c r="C14" s="202">
        <v>59.25</v>
      </c>
      <c r="D14" s="203">
        <v>56.04</v>
      </c>
      <c r="E14" s="204">
        <v>55.44</v>
      </c>
      <c r="F14" s="230" t="s">
        <v>142</v>
      </c>
    </row>
    <row r="15" spans="1:6" ht="15" customHeight="1">
      <c r="A15" s="205"/>
      <c r="B15" s="206"/>
      <c r="C15" s="207"/>
      <c r="D15" s="208"/>
      <c r="E15" s="209"/>
      <c r="F15" s="230"/>
    </row>
    <row r="16" spans="1:6" ht="28.5" customHeight="1">
      <c r="A16" s="210" t="s">
        <v>144</v>
      </c>
      <c r="B16" s="211" t="s">
        <v>145</v>
      </c>
      <c r="C16" s="202">
        <v>2642</v>
      </c>
      <c r="D16" s="203">
        <v>2642</v>
      </c>
      <c r="E16" s="212">
        <f>1779038/E14/12</f>
        <v>2674.119167869168</v>
      </c>
      <c r="F16" s="199" t="s">
        <v>143</v>
      </c>
    </row>
    <row r="17" spans="1:6" ht="15" customHeight="1">
      <c r="A17" s="205"/>
      <c r="B17" s="194"/>
      <c r="C17" s="213"/>
      <c r="D17" s="203"/>
      <c r="E17" s="212"/>
      <c r="F17" s="199" t="s">
        <v>146</v>
      </c>
    </row>
    <row r="18" spans="1:6" ht="30" customHeight="1">
      <c r="A18" s="210" t="s">
        <v>66</v>
      </c>
      <c r="B18" s="211" t="s">
        <v>147</v>
      </c>
      <c r="C18" s="213">
        <f>C19+C20+C21+C22</f>
        <v>645500</v>
      </c>
      <c r="D18" s="203">
        <f>D19+D20+D21+D22</f>
        <v>746550</v>
      </c>
      <c r="E18" s="212">
        <f>E19+E20+E21+E22</f>
        <v>746550</v>
      </c>
      <c r="F18" s="199"/>
    </row>
    <row r="19" spans="1:6" ht="15.75" customHeight="1">
      <c r="A19" s="210"/>
      <c r="B19" s="211" t="s">
        <v>107</v>
      </c>
      <c r="C19" s="213">
        <v>30000</v>
      </c>
      <c r="D19" s="203">
        <v>19089</v>
      </c>
      <c r="E19" s="212">
        <v>19089</v>
      </c>
      <c r="F19" s="199"/>
    </row>
    <row r="20" spans="1:6" ht="15.75" customHeight="1">
      <c r="A20" s="210"/>
      <c r="B20" s="211" t="s">
        <v>148</v>
      </c>
      <c r="C20" s="213">
        <v>25000</v>
      </c>
      <c r="D20" s="203">
        <v>15889</v>
      </c>
      <c r="E20" s="212">
        <v>15889</v>
      </c>
      <c r="F20" s="199"/>
    </row>
    <row r="21" spans="1:6" ht="15.75" customHeight="1">
      <c r="A21" s="205"/>
      <c r="B21" s="211" t="s">
        <v>149</v>
      </c>
      <c r="C21" s="213">
        <v>93000</v>
      </c>
      <c r="D21" s="203">
        <v>221646</v>
      </c>
      <c r="E21" s="214">
        <f>204465+11181+6000</f>
        <v>221646</v>
      </c>
      <c r="F21" s="199"/>
    </row>
    <row r="22" spans="1:6" ht="51.75" customHeight="1">
      <c r="A22" s="205"/>
      <c r="B22" s="211" t="s">
        <v>231</v>
      </c>
      <c r="C22" s="213">
        <v>497500</v>
      </c>
      <c r="D22" s="203">
        <v>489926</v>
      </c>
      <c r="E22" s="214">
        <v>489926</v>
      </c>
      <c r="F22" s="199"/>
    </row>
    <row r="23" spans="1:6" ht="19.5" customHeight="1" thickBot="1">
      <c r="A23" s="215"/>
      <c r="B23" s="215"/>
      <c r="C23" s="216"/>
      <c r="D23" s="217"/>
      <c r="E23" s="218"/>
      <c r="F23" s="219"/>
    </row>
    <row r="25" spans="1:5" ht="12.75" customHeight="1">
      <c r="A25" s="186"/>
      <c r="B25" s="220" t="s">
        <v>232</v>
      </c>
      <c r="C25" s="186"/>
      <c r="D25" s="186"/>
      <c r="E25" s="186" t="s">
        <v>150</v>
      </c>
    </row>
    <row r="26" spans="2:5" ht="12">
      <c r="B26" s="45" t="s">
        <v>228</v>
      </c>
      <c r="C26" s="221"/>
      <c r="D26" s="221"/>
      <c r="E26" s="186"/>
    </row>
    <row r="27" spans="2:5" ht="47.25" customHeight="1">
      <c r="B27" s="96"/>
      <c r="C27" s="186"/>
      <c r="D27" s="186"/>
      <c r="E27" s="186"/>
    </row>
    <row r="28" ht="12">
      <c r="B28" s="96" t="s">
        <v>100</v>
      </c>
    </row>
    <row r="29" spans="1:71" ht="12">
      <c r="A29" s="222"/>
      <c r="B29" s="96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</row>
    <row r="30" spans="1:71" ht="0.75" customHeight="1">
      <c r="A30" s="223"/>
      <c r="B30" s="96"/>
      <c r="C30" s="184"/>
      <c r="D30" s="184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</row>
    <row r="31" spans="1:71" ht="12">
      <c r="A31" s="222"/>
      <c r="B31" s="220" t="s">
        <v>101</v>
      </c>
      <c r="C31" s="222"/>
      <c r="D31" s="222"/>
      <c r="E31" s="222" t="s">
        <v>151</v>
      </c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</row>
    <row r="32" spans="3:5" ht="12">
      <c r="C32" s="186"/>
      <c r="D32" s="186"/>
      <c r="E32" s="186"/>
    </row>
    <row r="33" spans="3:5" ht="77.25" customHeight="1">
      <c r="C33" s="186" t="s">
        <v>68</v>
      </c>
      <c r="D33" s="186"/>
      <c r="E33" s="186"/>
    </row>
    <row r="34" ht="12">
      <c r="E34" s="186"/>
    </row>
  </sheetData>
  <sheetProtection/>
  <mergeCells count="9">
    <mergeCell ref="F14:F15"/>
    <mergeCell ref="A6:F6"/>
    <mergeCell ref="A7:F7"/>
    <mergeCell ref="A9:A11"/>
    <mergeCell ref="B9:B11"/>
    <mergeCell ref="C9:C11"/>
    <mergeCell ref="D9:D11"/>
    <mergeCell ref="E9:E11"/>
    <mergeCell ref="F9:F11"/>
  </mergeCells>
  <conditionalFormatting sqref="C11:G11">
    <cfRule type="cellIs" priority="7" dxfId="7" operator="notEqual" stopIfTrue="1">
      <formula>0</formula>
    </cfRule>
  </conditionalFormatting>
  <conditionalFormatting sqref="C11:G11">
    <cfRule type="cellIs" priority="6" dxfId="7" operator="notEqual" stopIfTrue="1">
      <formula>0</formula>
    </cfRule>
  </conditionalFormatting>
  <conditionalFormatting sqref="C11:G11">
    <cfRule type="cellIs" priority="5" dxfId="7" operator="notEqual" stopIfTrue="1">
      <formula>0</formula>
    </cfRule>
  </conditionalFormatting>
  <conditionalFormatting sqref="C11:G11">
    <cfRule type="cellIs" priority="4" dxfId="7" operator="notEqual">
      <formula>0</formula>
    </cfRule>
  </conditionalFormatting>
  <conditionalFormatting sqref="C11:G11">
    <cfRule type="cellIs" priority="3" dxfId="7" operator="notEqual" stopIfTrue="1">
      <formula>0</formula>
    </cfRule>
  </conditionalFormatting>
  <conditionalFormatting sqref="C11:G11">
    <cfRule type="cellIs" priority="2" dxfId="7" operator="notEqual" stopIfTrue="1">
      <formula>0</formula>
    </cfRule>
  </conditionalFormatting>
  <conditionalFormatting sqref="C11:G11">
    <cfRule type="cellIs" priority="1" dxfId="7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7"/>
  <sheetViews>
    <sheetView tabSelected="1" zoomScalePageLayoutView="0" workbookViewId="0" topLeftCell="A2">
      <selection activeCell="B4" sqref="B4"/>
    </sheetView>
  </sheetViews>
  <sheetFormatPr defaultColWidth="8.796875" defaultRowHeight="14.25"/>
  <cols>
    <col min="1" max="1" width="3.59765625" style="68" customWidth="1"/>
    <col min="2" max="2" width="32.09765625" style="68" customWidth="1"/>
    <col min="3" max="3" width="10.3984375" style="68" customWidth="1"/>
    <col min="4" max="4" width="11.3984375" style="68" customWidth="1"/>
    <col min="5" max="5" width="9" style="68" customWidth="1"/>
    <col min="6" max="6" width="53.3984375" style="68" customWidth="1"/>
    <col min="7" max="16384" width="9" style="68" customWidth="1"/>
  </cols>
  <sheetData>
    <row r="2" spans="1:6" ht="30" customHeight="1">
      <c r="A2" s="250" t="s">
        <v>114</v>
      </c>
      <c r="B2" s="250"/>
      <c r="C2" s="250"/>
      <c r="D2" s="250"/>
      <c r="E2" s="250"/>
      <c r="F2" s="250"/>
    </row>
    <row r="3" ht="13.5" thickBot="1"/>
    <row r="4" spans="1:6" ht="51" customHeight="1" thickBot="1">
      <c r="A4" s="69" t="s">
        <v>0</v>
      </c>
      <c r="B4" s="70" t="s">
        <v>1</v>
      </c>
      <c r="C4" s="70" t="s">
        <v>91</v>
      </c>
      <c r="D4" s="70" t="s">
        <v>92</v>
      </c>
      <c r="E4" s="70" t="s">
        <v>98</v>
      </c>
      <c r="F4" s="71" t="s">
        <v>129</v>
      </c>
    </row>
    <row r="5" spans="1:6" ht="12.75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75">
        <v>6</v>
      </c>
    </row>
    <row r="6" spans="1:6" ht="20.25" customHeight="1">
      <c r="A6" s="10" t="s">
        <v>2</v>
      </c>
      <c r="B6" s="11" t="s">
        <v>3</v>
      </c>
      <c r="C6" s="12">
        <f>+C7+C12+C18+C23+C27+C28+C29</f>
        <v>5669762</v>
      </c>
      <c r="D6" s="12">
        <f>+D7+D12+D18+D23+D27+D28+D29</f>
        <v>5715289</v>
      </c>
      <c r="E6" s="12">
        <f aca="true" t="shared" si="0" ref="E6:E66">D6/C6%</f>
        <v>100.80297903157134</v>
      </c>
      <c r="F6" s="55" t="s">
        <v>111</v>
      </c>
    </row>
    <row r="7" spans="1:6" ht="20.25" customHeight="1">
      <c r="A7" s="1" t="s">
        <v>4</v>
      </c>
      <c r="B7" s="2" t="s">
        <v>5</v>
      </c>
      <c r="C7" s="3">
        <f>SUM(C8:C11)</f>
        <v>1124248</v>
      </c>
      <c r="D7" s="3">
        <f>SUM(D8:D11)</f>
        <v>1187755</v>
      </c>
      <c r="E7" s="3">
        <f t="shared" si="0"/>
        <v>105.64884260412293</v>
      </c>
      <c r="F7" s="53" t="s">
        <v>111</v>
      </c>
    </row>
    <row r="8" spans="1:6" ht="24" customHeight="1">
      <c r="A8" s="4" t="s">
        <v>6</v>
      </c>
      <c r="B8" s="5" t="s">
        <v>7</v>
      </c>
      <c r="C8" s="6">
        <v>989116</v>
      </c>
      <c r="D8" s="6">
        <v>1034216</v>
      </c>
      <c r="E8" s="7">
        <f t="shared" si="0"/>
        <v>104.55962698005088</v>
      </c>
      <c r="F8" s="51" t="s">
        <v>152</v>
      </c>
    </row>
    <row r="9" spans="1:6" ht="19.5" customHeight="1">
      <c r="A9" s="4" t="s">
        <v>6</v>
      </c>
      <c r="B9" s="5" t="s">
        <v>8</v>
      </c>
      <c r="C9" s="6">
        <v>10232</v>
      </c>
      <c r="D9" s="6">
        <v>2820</v>
      </c>
      <c r="E9" s="7">
        <f t="shared" si="0"/>
        <v>27.56059421422987</v>
      </c>
      <c r="F9" s="51" t="s">
        <v>153</v>
      </c>
    </row>
    <row r="10" spans="1:6" ht="24" customHeight="1">
      <c r="A10" s="4" t="s">
        <v>6</v>
      </c>
      <c r="B10" s="5" t="s">
        <v>9</v>
      </c>
      <c r="C10" s="6">
        <v>120352</v>
      </c>
      <c r="D10" s="6">
        <v>147609</v>
      </c>
      <c r="E10" s="7">
        <f t="shared" si="0"/>
        <v>122.64773331560755</v>
      </c>
      <c r="F10" s="51" t="s">
        <v>171</v>
      </c>
    </row>
    <row r="11" spans="1:6" ht="19.5" customHeight="1">
      <c r="A11" s="4" t="s">
        <v>6</v>
      </c>
      <c r="B11" s="5" t="s">
        <v>10</v>
      </c>
      <c r="C11" s="6">
        <v>4548</v>
      </c>
      <c r="D11" s="6">
        <v>3110</v>
      </c>
      <c r="E11" s="7">
        <f t="shared" si="0"/>
        <v>68.38170624450308</v>
      </c>
      <c r="F11" s="51" t="s">
        <v>154</v>
      </c>
    </row>
    <row r="12" spans="1:6" ht="24" customHeight="1">
      <c r="A12" s="1" t="s">
        <v>11</v>
      </c>
      <c r="B12" s="2" t="s">
        <v>12</v>
      </c>
      <c r="C12" s="3">
        <f>SUM(C13:C17)</f>
        <v>4016000</v>
      </c>
      <c r="D12" s="3">
        <f>SUM(D13:D17)</f>
        <v>3830188</v>
      </c>
      <c r="E12" s="3">
        <f t="shared" si="0"/>
        <v>95.37320717131475</v>
      </c>
      <c r="F12" s="53" t="s">
        <v>111</v>
      </c>
    </row>
    <row r="13" spans="1:6" ht="20.25" customHeight="1">
      <c r="A13" s="4" t="s">
        <v>6</v>
      </c>
      <c r="B13" s="5" t="s">
        <v>13</v>
      </c>
      <c r="C13" s="8"/>
      <c r="D13" s="6">
        <v>129688</v>
      </c>
      <c r="E13" s="7"/>
      <c r="F13" s="51" t="s">
        <v>155</v>
      </c>
    </row>
    <row r="14" spans="1:6" ht="27" customHeight="1">
      <c r="A14" s="4"/>
      <c r="B14" s="5" t="s">
        <v>14</v>
      </c>
      <c r="C14" s="6">
        <v>4016000</v>
      </c>
      <c r="D14" s="6">
        <v>3700500</v>
      </c>
      <c r="E14" s="7">
        <f t="shared" si="0"/>
        <v>92.14392430278885</v>
      </c>
      <c r="F14" s="60" t="s">
        <v>156</v>
      </c>
    </row>
    <row r="15" spans="1:6" ht="20.25" customHeight="1">
      <c r="A15" s="4" t="s">
        <v>6</v>
      </c>
      <c r="B15" s="5" t="s">
        <v>15</v>
      </c>
      <c r="C15" s="6"/>
      <c r="D15" s="6"/>
      <c r="E15" s="7"/>
      <c r="F15" s="52"/>
    </row>
    <row r="16" spans="1:6" ht="20.25" customHeight="1">
      <c r="A16" s="4" t="s">
        <v>6</v>
      </c>
      <c r="B16" s="5" t="s">
        <v>16</v>
      </c>
      <c r="C16" s="6"/>
      <c r="D16" s="6"/>
      <c r="E16" s="7"/>
      <c r="F16" s="52"/>
    </row>
    <row r="17" spans="1:6" ht="20.25" customHeight="1">
      <c r="A17" s="4" t="s">
        <v>6</v>
      </c>
      <c r="B17" s="5" t="s">
        <v>17</v>
      </c>
      <c r="C17" s="8"/>
      <c r="D17" s="6"/>
      <c r="E17" s="7"/>
      <c r="F17" s="52"/>
    </row>
    <row r="18" spans="1:6" ht="28.5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/>
      <c r="F18" s="53" t="s">
        <v>111</v>
      </c>
    </row>
    <row r="19" spans="1:6" ht="20.25" customHeight="1">
      <c r="A19" s="4" t="s">
        <v>6</v>
      </c>
      <c r="B19" s="5" t="s">
        <v>20</v>
      </c>
      <c r="C19" s="6"/>
      <c r="D19" s="6"/>
      <c r="E19" s="7"/>
      <c r="F19" s="52"/>
    </row>
    <row r="20" spans="1:6" ht="20.25" customHeight="1">
      <c r="A20" s="4" t="s">
        <v>6</v>
      </c>
      <c r="B20" s="5" t="s">
        <v>15</v>
      </c>
      <c r="C20" s="6"/>
      <c r="D20" s="6"/>
      <c r="E20" s="7"/>
      <c r="F20" s="52"/>
    </row>
    <row r="21" spans="1:6" ht="20.25" customHeight="1">
      <c r="A21" s="4" t="s">
        <v>6</v>
      </c>
      <c r="B21" s="5" t="s">
        <v>16</v>
      </c>
      <c r="C21" s="6"/>
      <c r="D21" s="6"/>
      <c r="E21" s="7"/>
      <c r="F21" s="52"/>
    </row>
    <row r="22" spans="1:6" ht="20.25" customHeight="1">
      <c r="A22" s="4" t="s">
        <v>6</v>
      </c>
      <c r="B22" s="5" t="s">
        <v>17</v>
      </c>
      <c r="C22" s="6"/>
      <c r="D22" s="6"/>
      <c r="E22" s="7"/>
      <c r="F22" s="52"/>
    </row>
    <row r="23" spans="1:6" ht="24" customHeight="1">
      <c r="A23" s="1" t="s">
        <v>21</v>
      </c>
      <c r="B23" s="2" t="s">
        <v>22</v>
      </c>
      <c r="C23" s="3">
        <f>SUM(C24:C26)</f>
        <v>404318</v>
      </c>
      <c r="D23" s="3">
        <f>SUM(D24:D26)</f>
        <v>506642</v>
      </c>
      <c r="E23" s="3">
        <f t="shared" si="0"/>
        <v>125.30780227444734</v>
      </c>
      <c r="F23" s="53" t="s">
        <v>111</v>
      </c>
    </row>
    <row r="24" spans="1:6" ht="20.25" customHeight="1">
      <c r="A24" s="4" t="s">
        <v>6</v>
      </c>
      <c r="B24" s="5" t="s">
        <v>15</v>
      </c>
      <c r="C24" s="8">
        <v>300000</v>
      </c>
      <c r="D24" s="6">
        <v>343900</v>
      </c>
      <c r="E24" s="7">
        <f t="shared" si="0"/>
        <v>114.63333333333334</v>
      </c>
      <c r="F24" s="51" t="s">
        <v>157</v>
      </c>
    </row>
    <row r="25" spans="1:6" ht="20.25" customHeight="1">
      <c r="A25" s="4" t="s">
        <v>6</v>
      </c>
      <c r="B25" s="5" t="s">
        <v>23</v>
      </c>
      <c r="C25" s="6">
        <v>104490</v>
      </c>
      <c r="D25" s="6">
        <v>165687</v>
      </c>
      <c r="E25" s="7">
        <f t="shared" si="0"/>
        <v>158.5673270169394</v>
      </c>
      <c r="F25" s="51" t="s">
        <v>158</v>
      </c>
    </row>
    <row r="26" spans="1:6" ht="20.25" customHeight="1">
      <c r="A26" s="4" t="s">
        <v>6</v>
      </c>
      <c r="B26" s="5" t="s">
        <v>17</v>
      </c>
      <c r="C26" s="8">
        <v>-172</v>
      </c>
      <c r="D26" s="6">
        <v>-2945</v>
      </c>
      <c r="E26" s="7">
        <f t="shared" si="0"/>
        <v>1712.2093023255813</v>
      </c>
      <c r="F26" s="51" t="s">
        <v>159</v>
      </c>
    </row>
    <row r="27" spans="1:6" ht="27" customHeight="1">
      <c r="A27" s="1" t="s">
        <v>24</v>
      </c>
      <c r="B27" s="2" t="s">
        <v>25</v>
      </c>
      <c r="C27" s="9">
        <v>84021</v>
      </c>
      <c r="D27" s="9">
        <v>149669</v>
      </c>
      <c r="E27" s="3">
        <f t="shared" si="0"/>
        <v>178.13284774044584</v>
      </c>
      <c r="F27" s="61" t="s">
        <v>160</v>
      </c>
    </row>
    <row r="28" spans="1:6" ht="22.5" customHeight="1">
      <c r="A28" s="1" t="s">
        <v>26</v>
      </c>
      <c r="B28" s="2" t="s">
        <v>27</v>
      </c>
      <c r="C28" s="9">
        <v>6947</v>
      </c>
      <c r="D28" s="9">
        <v>10371</v>
      </c>
      <c r="E28" s="3">
        <f t="shared" si="0"/>
        <v>149.2874622139053</v>
      </c>
      <c r="F28" s="61" t="s">
        <v>161</v>
      </c>
    </row>
    <row r="29" spans="1:6" ht="24" customHeight="1">
      <c r="A29" s="1" t="s">
        <v>28</v>
      </c>
      <c r="B29" s="2" t="s">
        <v>29</v>
      </c>
      <c r="C29" s="9">
        <v>34228</v>
      </c>
      <c r="D29" s="9">
        <v>30664</v>
      </c>
      <c r="E29" s="3">
        <f t="shared" si="0"/>
        <v>89.58747224494567</v>
      </c>
      <c r="F29" s="61" t="s">
        <v>162</v>
      </c>
    </row>
    <row r="30" spans="1:6" ht="20.25" customHeight="1">
      <c r="A30" s="10" t="s">
        <v>30</v>
      </c>
      <c r="B30" s="11" t="s">
        <v>31</v>
      </c>
      <c r="C30" s="12">
        <f>+C31+C63+C64</f>
        <v>6858169</v>
      </c>
      <c r="D30" s="12">
        <f>+D31+D63+D64</f>
        <v>7069676</v>
      </c>
      <c r="E30" s="12">
        <f t="shared" si="0"/>
        <v>103.08401557325286</v>
      </c>
      <c r="F30" s="55" t="s">
        <v>111</v>
      </c>
    </row>
    <row r="31" spans="1:6" ht="20.25" customHeight="1">
      <c r="A31" s="1" t="s">
        <v>4</v>
      </c>
      <c r="B31" s="2" t="s">
        <v>32</v>
      </c>
      <c r="C31" s="3">
        <f>+C32+C33+C34+C42+C50+C55+C59+C62</f>
        <v>6763952</v>
      </c>
      <c r="D31" s="3">
        <f>+D32+D33+D34+D42+D50+D55+D59+D62</f>
        <v>7056876</v>
      </c>
      <c r="E31" s="3">
        <f t="shared" si="0"/>
        <v>104.33066349376813</v>
      </c>
      <c r="F31" s="53" t="s">
        <v>111</v>
      </c>
    </row>
    <row r="32" spans="1:6" ht="20.25" customHeight="1">
      <c r="A32" s="13" t="s">
        <v>6</v>
      </c>
      <c r="B32" s="14" t="s">
        <v>33</v>
      </c>
      <c r="C32" s="15">
        <v>1318996</v>
      </c>
      <c r="D32" s="15">
        <v>1294864</v>
      </c>
      <c r="E32" s="3">
        <f t="shared" si="0"/>
        <v>98.1704265971997</v>
      </c>
      <c r="F32" s="54"/>
    </row>
    <row r="33" spans="1:6" ht="35.25" customHeight="1">
      <c r="A33" s="13" t="s">
        <v>6</v>
      </c>
      <c r="B33" s="14" t="s">
        <v>34</v>
      </c>
      <c r="C33" s="15">
        <v>470016</v>
      </c>
      <c r="D33" s="15">
        <v>440688</v>
      </c>
      <c r="E33" s="3">
        <f t="shared" si="0"/>
        <v>93.76021241830065</v>
      </c>
      <c r="F33" s="61" t="s">
        <v>163</v>
      </c>
    </row>
    <row r="34" spans="1:6" ht="20.25" customHeight="1">
      <c r="A34" s="13" t="s">
        <v>6</v>
      </c>
      <c r="B34" s="14" t="s">
        <v>35</v>
      </c>
      <c r="C34" s="3">
        <f>SUM(C35:C41)</f>
        <v>1235366</v>
      </c>
      <c r="D34" s="3">
        <f>SUM(D35:D41)</f>
        <v>1341053</v>
      </c>
      <c r="E34" s="3">
        <f t="shared" si="0"/>
        <v>108.55511645941365</v>
      </c>
      <c r="F34" s="53" t="s">
        <v>111</v>
      </c>
    </row>
    <row r="35" spans="1:6" ht="35.25" customHeight="1">
      <c r="A35" s="16" t="s">
        <v>6</v>
      </c>
      <c r="B35" s="5" t="s">
        <v>36</v>
      </c>
      <c r="C35" s="6">
        <v>54719</v>
      </c>
      <c r="D35" s="6">
        <v>61511</v>
      </c>
      <c r="E35" s="7">
        <f t="shared" si="0"/>
        <v>112.41250753851494</v>
      </c>
      <c r="F35" s="51" t="s">
        <v>164</v>
      </c>
    </row>
    <row r="36" spans="1:6" ht="20.25" customHeight="1">
      <c r="A36" s="16" t="s">
        <v>6</v>
      </c>
      <c r="B36" s="5" t="s">
        <v>37</v>
      </c>
      <c r="C36" s="6">
        <v>101368</v>
      </c>
      <c r="D36" s="6">
        <v>129988</v>
      </c>
      <c r="E36" s="7">
        <f t="shared" si="0"/>
        <v>128.23376213400678</v>
      </c>
      <c r="F36" s="51" t="s">
        <v>165</v>
      </c>
    </row>
    <row r="37" spans="1:6" ht="37.5" customHeight="1">
      <c r="A37" s="16" t="s">
        <v>6</v>
      </c>
      <c r="B37" s="5" t="s">
        <v>38</v>
      </c>
      <c r="C37" s="6">
        <v>190552</v>
      </c>
      <c r="D37" s="6">
        <v>170584</v>
      </c>
      <c r="E37" s="7">
        <f t="shared" si="0"/>
        <v>89.52097065367984</v>
      </c>
      <c r="F37" s="51" t="s">
        <v>168</v>
      </c>
    </row>
    <row r="38" spans="1:6" ht="20.25" customHeight="1">
      <c r="A38" s="16" t="s">
        <v>6</v>
      </c>
      <c r="B38" s="5" t="s">
        <v>39</v>
      </c>
      <c r="C38" s="6">
        <v>35468</v>
      </c>
      <c r="D38" s="6">
        <v>28722</v>
      </c>
      <c r="E38" s="7">
        <f t="shared" si="0"/>
        <v>80.98003834442314</v>
      </c>
      <c r="F38" s="51" t="s">
        <v>166</v>
      </c>
    </row>
    <row r="39" spans="1:6" ht="20.25" customHeight="1">
      <c r="A39" s="16" t="s">
        <v>6</v>
      </c>
      <c r="B39" s="5" t="s">
        <v>40</v>
      </c>
      <c r="C39" s="6">
        <v>31236</v>
      </c>
      <c r="D39" s="6"/>
      <c r="E39" s="7">
        <f t="shared" si="0"/>
        <v>0</v>
      </c>
      <c r="F39" s="52"/>
    </row>
    <row r="40" spans="1:6" ht="20.25" customHeight="1">
      <c r="A40" s="16" t="s">
        <v>6</v>
      </c>
      <c r="B40" s="5" t="s">
        <v>41</v>
      </c>
      <c r="C40" s="6">
        <v>584027</v>
      </c>
      <c r="D40" s="6">
        <v>621175</v>
      </c>
      <c r="E40" s="7">
        <f t="shared" si="0"/>
        <v>106.36066483227658</v>
      </c>
      <c r="F40" s="51" t="s">
        <v>167</v>
      </c>
    </row>
    <row r="41" spans="1:6" ht="38.25" customHeight="1">
      <c r="A41" s="16" t="s">
        <v>6</v>
      </c>
      <c r="B41" s="5" t="s">
        <v>42</v>
      </c>
      <c r="C41" s="6">
        <v>237996</v>
      </c>
      <c r="D41" s="6">
        <v>329073</v>
      </c>
      <c r="E41" s="7">
        <f t="shared" si="0"/>
        <v>138.26829022336509</v>
      </c>
      <c r="F41" s="51" t="s">
        <v>169</v>
      </c>
    </row>
    <row r="42" spans="1:6" ht="20.25" customHeight="1">
      <c r="A42" s="13" t="s">
        <v>6</v>
      </c>
      <c r="B42" s="14" t="s">
        <v>43</v>
      </c>
      <c r="C42" s="3">
        <f>SUM(C43:C49)</f>
        <v>97915</v>
      </c>
      <c r="D42" s="3">
        <f>SUM(D43:D49)</f>
        <v>165353</v>
      </c>
      <c r="E42" s="3">
        <f t="shared" si="0"/>
        <v>168.87402338763212</v>
      </c>
      <c r="F42" s="53" t="s">
        <v>111</v>
      </c>
    </row>
    <row r="43" spans="1:6" ht="20.25" customHeight="1">
      <c r="A43" s="16" t="s">
        <v>6</v>
      </c>
      <c r="B43" s="5" t="s">
        <v>44</v>
      </c>
      <c r="C43" s="17">
        <v>28384</v>
      </c>
      <c r="D43" s="6">
        <v>29745</v>
      </c>
      <c r="E43" s="7">
        <f t="shared" si="0"/>
        <v>104.79495490417138</v>
      </c>
      <c r="F43" s="52"/>
    </row>
    <row r="44" spans="1:6" ht="20.25" customHeight="1">
      <c r="A44" s="16" t="s">
        <v>6</v>
      </c>
      <c r="B44" s="5" t="s">
        <v>45</v>
      </c>
      <c r="C44" s="6"/>
      <c r="D44" s="6"/>
      <c r="E44" s="7"/>
      <c r="F44" s="52"/>
    </row>
    <row r="45" spans="1:6" ht="20.25" customHeight="1">
      <c r="A45" s="16" t="s">
        <v>6</v>
      </c>
      <c r="B45" s="5" t="s">
        <v>46</v>
      </c>
      <c r="C45" s="6"/>
      <c r="D45" s="6"/>
      <c r="E45" s="7"/>
      <c r="F45" s="52"/>
    </row>
    <row r="46" spans="1:6" ht="20.25" customHeight="1">
      <c r="A46" s="16" t="s">
        <v>6</v>
      </c>
      <c r="B46" s="5" t="s">
        <v>47</v>
      </c>
      <c r="C46" s="6">
        <v>1356</v>
      </c>
      <c r="D46" s="6">
        <v>785</v>
      </c>
      <c r="E46" s="7">
        <f t="shared" si="0"/>
        <v>57.89085545722714</v>
      </c>
      <c r="F46" s="52"/>
    </row>
    <row r="47" spans="1:6" ht="20.25" customHeight="1">
      <c r="A47" s="16" t="s">
        <v>6</v>
      </c>
      <c r="B47" s="5" t="s">
        <v>48</v>
      </c>
      <c r="C47" s="6">
        <v>150</v>
      </c>
      <c r="D47" s="6">
        <v>1772</v>
      </c>
      <c r="E47" s="7">
        <f t="shared" si="0"/>
        <v>1181.3333333333333</v>
      </c>
      <c r="F47" s="52"/>
    </row>
    <row r="48" spans="1:6" ht="20.25" customHeight="1">
      <c r="A48" s="16" t="s">
        <v>6</v>
      </c>
      <c r="B48" s="5" t="s">
        <v>49</v>
      </c>
      <c r="C48" s="6">
        <v>67768</v>
      </c>
      <c r="D48" s="6">
        <v>132849</v>
      </c>
      <c r="E48" s="7">
        <f t="shared" si="0"/>
        <v>196.03500177074727</v>
      </c>
      <c r="F48" s="52"/>
    </row>
    <row r="49" spans="1:6" ht="20.25" customHeight="1">
      <c r="A49" s="16" t="s">
        <v>6</v>
      </c>
      <c r="B49" s="5" t="s">
        <v>50</v>
      </c>
      <c r="C49" s="6">
        <v>257</v>
      </c>
      <c r="D49" s="6">
        <v>202</v>
      </c>
      <c r="E49" s="7">
        <f t="shared" si="0"/>
        <v>78.59922178988327</v>
      </c>
      <c r="F49" s="52"/>
    </row>
    <row r="50" spans="1:6" ht="20.25" customHeight="1">
      <c r="A50" s="13" t="s">
        <v>6</v>
      </c>
      <c r="B50" s="14" t="s">
        <v>51</v>
      </c>
      <c r="C50" s="3">
        <f>SUM(C51:C54)</f>
        <v>2932111</v>
      </c>
      <c r="D50" s="3">
        <f>SUM(D51:D54)</f>
        <v>3104351</v>
      </c>
      <c r="E50" s="3">
        <f t="shared" si="0"/>
        <v>105.8742660151679</v>
      </c>
      <c r="F50" s="53" t="s">
        <v>111</v>
      </c>
    </row>
    <row r="51" spans="1:6" ht="60.75" customHeight="1">
      <c r="A51" s="16" t="s">
        <v>6</v>
      </c>
      <c r="B51" s="5" t="s">
        <v>52</v>
      </c>
      <c r="C51" s="6">
        <v>2454988</v>
      </c>
      <c r="D51" s="6">
        <v>2525588</v>
      </c>
      <c r="E51" s="7">
        <f t="shared" si="0"/>
        <v>102.87577780420922</v>
      </c>
      <c r="F51" s="65" t="s">
        <v>170</v>
      </c>
    </row>
    <row r="52" spans="1:6" ht="20.25" customHeight="1">
      <c r="A52" s="16" t="s">
        <v>6</v>
      </c>
      <c r="B52" s="5" t="s">
        <v>53</v>
      </c>
      <c r="C52" s="6">
        <v>54717</v>
      </c>
      <c r="D52" s="6">
        <v>73231</v>
      </c>
      <c r="E52" s="7">
        <f t="shared" si="0"/>
        <v>133.83591936692437</v>
      </c>
      <c r="F52" s="51" t="s">
        <v>172</v>
      </c>
    </row>
    <row r="53" spans="1:6" ht="24" customHeight="1">
      <c r="A53" s="16" t="s">
        <v>6</v>
      </c>
      <c r="B53" s="5" t="s">
        <v>54</v>
      </c>
      <c r="C53" s="6">
        <v>397900</v>
      </c>
      <c r="D53" s="6">
        <v>477797</v>
      </c>
      <c r="E53" s="7">
        <f t="shared" si="0"/>
        <v>120.07966825835638</v>
      </c>
      <c r="F53" s="51" t="s">
        <v>173</v>
      </c>
    </row>
    <row r="54" spans="1:6" ht="47.25" customHeight="1">
      <c r="A54" s="16" t="s">
        <v>6</v>
      </c>
      <c r="B54" s="5" t="s">
        <v>55</v>
      </c>
      <c r="C54" s="6">
        <v>24506</v>
      </c>
      <c r="D54" s="6">
        <v>27735</v>
      </c>
      <c r="E54" s="7">
        <f t="shared" si="0"/>
        <v>113.17636497184363</v>
      </c>
      <c r="F54" s="66" t="s">
        <v>174</v>
      </c>
    </row>
    <row r="55" spans="1:6" ht="27" customHeight="1">
      <c r="A55" s="13" t="s">
        <v>6</v>
      </c>
      <c r="B55" s="14" t="s">
        <v>56</v>
      </c>
      <c r="C55" s="3">
        <f>SUM(C56:C58)</f>
        <v>535075</v>
      </c>
      <c r="D55" s="3">
        <f>SUM(D56:D58)</f>
        <v>630969</v>
      </c>
      <c r="E55" s="3">
        <f t="shared" si="0"/>
        <v>117.92159977573237</v>
      </c>
      <c r="F55" s="53" t="s">
        <v>111</v>
      </c>
    </row>
    <row r="56" spans="1:6" ht="20.25" customHeight="1">
      <c r="A56" s="16" t="s">
        <v>6</v>
      </c>
      <c r="B56" s="5" t="s">
        <v>57</v>
      </c>
      <c r="C56" s="6">
        <v>438194</v>
      </c>
      <c r="D56" s="6">
        <v>493313</v>
      </c>
      <c r="E56" s="7">
        <f t="shared" si="0"/>
        <v>112.57867519865631</v>
      </c>
      <c r="F56" s="51" t="s">
        <v>175</v>
      </c>
    </row>
    <row r="57" spans="1:6" ht="20.25" customHeight="1">
      <c r="A57" s="16" t="s">
        <v>6</v>
      </c>
      <c r="B57" s="5" t="s">
        <v>58</v>
      </c>
      <c r="C57" s="6">
        <v>66885</v>
      </c>
      <c r="D57" s="6">
        <v>66773</v>
      </c>
      <c r="E57" s="7">
        <f t="shared" si="0"/>
        <v>99.83254840397697</v>
      </c>
      <c r="F57" s="51" t="s">
        <v>176</v>
      </c>
    </row>
    <row r="58" spans="1:6" ht="24" customHeight="1">
      <c r="A58" s="16" t="s">
        <v>6</v>
      </c>
      <c r="B58" s="5" t="s">
        <v>50</v>
      </c>
      <c r="C58" s="6">
        <v>29996</v>
      </c>
      <c r="D58" s="6">
        <v>70883</v>
      </c>
      <c r="E58" s="7">
        <f t="shared" si="0"/>
        <v>236.30817442325645</v>
      </c>
      <c r="F58" s="51" t="s">
        <v>177</v>
      </c>
    </row>
    <row r="59" spans="1:6" ht="20.25" customHeight="1">
      <c r="A59" s="13" t="s">
        <v>6</v>
      </c>
      <c r="B59" s="14" t="s">
        <v>59</v>
      </c>
      <c r="C59" s="3">
        <f>SUM(C60:C61)</f>
        <v>173564</v>
      </c>
      <c r="D59" s="3">
        <f>SUM(D60:D61)</f>
        <v>79226</v>
      </c>
      <c r="E59" s="3">
        <f t="shared" si="0"/>
        <v>45.64656265124104</v>
      </c>
      <c r="F59" s="53" t="s">
        <v>111</v>
      </c>
    </row>
    <row r="60" spans="1:6" ht="24" customHeight="1">
      <c r="A60" s="16" t="s">
        <v>6</v>
      </c>
      <c r="B60" s="5" t="s">
        <v>60</v>
      </c>
      <c r="C60" s="6">
        <v>83528</v>
      </c>
      <c r="D60" s="6">
        <v>13555</v>
      </c>
      <c r="E60" s="7">
        <f t="shared" si="0"/>
        <v>16.228091179005844</v>
      </c>
      <c r="F60" s="51" t="s">
        <v>178</v>
      </c>
    </row>
    <row r="61" spans="1:6" ht="24" customHeight="1">
      <c r="A61" s="16" t="s">
        <v>6</v>
      </c>
      <c r="B61" s="5" t="s">
        <v>50</v>
      </c>
      <c r="C61" s="6">
        <v>90036</v>
      </c>
      <c r="D61" s="6">
        <v>65671</v>
      </c>
      <c r="E61" s="7">
        <f t="shared" si="0"/>
        <v>72.93860233684303</v>
      </c>
      <c r="F61" s="51" t="s">
        <v>179</v>
      </c>
    </row>
    <row r="62" spans="1:6" ht="27" customHeight="1">
      <c r="A62" s="4" t="s">
        <v>6</v>
      </c>
      <c r="B62" s="18" t="s">
        <v>61</v>
      </c>
      <c r="C62" s="6">
        <v>909</v>
      </c>
      <c r="D62" s="6">
        <v>372</v>
      </c>
      <c r="E62" s="7">
        <f t="shared" si="0"/>
        <v>40.92409240924093</v>
      </c>
      <c r="F62" s="51" t="s">
        <v>180</v>
      </c>
    </row>
    <row r="63" spans="1:6" ht="24.75" customHeight="1">
      <c r="A63" s="1" t="s">
        <v>11</v>
      </c>
      <c r="B63" s="2" t="s">
        <v>62</v>
      </c>
      <c r="C63" s="9">
        <v>89735</v>
      </c>
      <c r="D63" s="9">
        <v>706</v>
      </c>
      <c r="E63" s="3">
        <f t="shared" si="0"/>
        <v>0.7867610185546331</v>
      </c>
      <c r="F63" s="61" t="s">
        <v>181</v>
      </c>
    </row>
    <row r="64" spans="1:6" ht="20.25" customHeight="1">
      <c r="A64" s="1" t="s">
        <v>18</v>
      </c>
      <c r="B64" s="2" t="s">
        <v>63</v>
      </c>
      <c r="C64" s="3">
        <f>C65+C66</f>
        <v>4482</v>
      </c>
      <c r="D64" s="3">
        <f>D65+D66</f>
        <v>12094</v>
      </c>
      <c r="E64" s="3">
        <f t="shared" si="0"/>
        <v>269.83489513609993</v>
      </c>
      <c r="F64" s="62"/>
    </row>
    <row r="65" spans="1:6" ht="27" customHeight="1">
      <c r="A65" s="4" t="s">
        <v>6</v>
      </c>
      <c r="B65" s="5" t="s">
        <v>64</v>
      </c>
      <c r="C65" s="6"/>
      <c r="D65" s="6"/>
      <c r="E65" s="7"/>
      <c r="F65" s="52"/>
    </row>
    <row r="66" spans="1:6" ht="20.25" customHeight="1">
      <c r="A66" s="4" t="s">
        <v>6</v>
      </c>
      <c r="B66" s="5" t="s">
        <v>65</v>
      </c>
      <c r="C66" s="6">
        <v>4482</v>
      </c>
      <c r="D66" s="6">
        <f>12094</f>
        <v>12094</v>
      </c>
      <c r="E66" s="7">
        <f t="shared" si="0"/>
        <v>269.83489513609993</v>
      </c>
      <c r="F66" s="63" t="s">
        <v>182</v>
      </c>
    </row>
    <row r="67" spans="1:6" ht="19.5" customHeight="1">
      <c r="A67" s="10" t="s">
        <v>66</v>
      </c>
      <c r="B67" s="11" t="s">
        <v>67</v>
      </c>
      <c r="C67" s="12">
        <f>SUM(C68:C69)</f>
        <v>0</v>
      </c>
      <c r="D67" s="12">
        <f>SUM(D68:D69)</f>
        <v>0</v>
      </c>
      <c r="E67" s="12"/>
      <c r="F67" s="55" t="s">
        <v>111</v>
      </c>
    </row>
    <row r="68" spans="1:6" ht="20.25" customHeight="1">
      <c r="A68" s="19" t="s">
        <v>68</v>
      </c>
      <c r="B68" s="20" t="s">
        <v>69</v>
      </c>
      <c r="C68" s="21"/>
      <c r="D68" s="21"/>
      <c r="E68" s="7"/>
      <c r="F68" s="52"/>
    </row>
    <row r="69" spans="1:6" ht="20.25" customHeight="1">
      <c r="A69" s="19" t="s">
        <v>68</v>
      </c>
      <c r="B69" s="20" t="s">
        <v>70</v>
      </c>
      <c r="C69" s="21"/>
      <c r="D69" s="21"/>
      <c r="E69" s="7"/>
      <c r="F69" s="52"/>
    </row>
    <row r="70" spans="1:6" ht="29.25" customHeight="1">
      <c r="A70" s="10" t="s">
        <v>71</v>
      </c>
      <c r="B70" s="11" t="s">
        <v>72</v>
      </c>
      <c r="C70" s="12">
        <f>C6-C30+C67</f>
        <v>-1188407</v>
      </c>
      <c r="D70" s="12">
        <f>D6-D30+D67</f>
        <v>-1354387</v>
      </c>
      <c r="E70" s="12">
        <f>D70/C70%</f>
        <v>113.96659561917761</v>
      </c>
      <c r="F70" s="55" t="s">
        <v>111</v>
      </c>
    </row>
    <row r="71" spans="1:6" ht="20.25" customHeight="1">
      <c r="A71" s="22"/>
      <c r="B71" s="23"/>
      <c r="C71" s="24"/>
      <c r="D71" s="24"/>
      <c r="E71" s="7"/>
      <c r="F71" s="56"/>
    </row>
    <row r="72" spans="1:6" ht="20.25" customHeight="1">
      <c r="A72" s="10" t="s">
        <v>73</v>
      </c>
      <c r="B72" s="11" t="s">
        <v>74</v>
      </c>
      <c r="C72" s="25"/>
      <c r="D72" s="25"/>
      <c r="E72" s="26"/>
      <c r="F72" s="55" t="s">
        <v>111</v>
      </c>
    </row>
    <row r="73" spans="1:6" ht="20.25" customHeight="1">
      <c r="A73" s="22"/>
      <c r="B73" s="23"/>
      <c r="C73" s="24"/>
      <c r="D73" s="24"/>
      <c r="E73" s="7"/>
      <c r="F73" s="56"/>
    </row>
    <row r="74" spans="1:6" ht="26.25" customHeight="1">
      <c r="A74" s="10" t="s">
        <v>75</v>
      </c>
      <c r="B74" s="11" t="s">
        <v>76</v>
      </c>
      <c r="C74" s="12">
        <f>C70-C72</f>
        <v>-1188407</v>
      </c>
      <c r="D74" s="12">
        <f>D70-D72</f>
        <v>-1354387</v>
      </c>
      <c r="E74" s="12">
        <f>D74/C74%</f>
        <v>113.96659561917761</v>
      </c>
      <c r="F74" s="55" t="s">
        <v>111</v>
      </c>
    </row>
    <row r="75" spans="1:6" ht="20.25" customHeight="1">
      <c r="A75" s="27" t="s">
        <v>6</v>
      </c>
      <c r="B75" s="20" t="s">
        <v>6</v>
      </c>
      <c r="C75" s="28"/>
      <c r="D75" s="28"/>
      <c r="E75" s="7"/>
      <c r="F75" s="57"/>
    </row>
    <row r="76" spans="1:6" ht="20.25" customHeight="1">
      <c r="A76" s="10" t="s">
        <v>77</v>
      </c>
      <c r="B76" s="11" t="s">
        <v>78</v>
      </c>
      <c r="C76" s="12">
        <f>C77+C82+C87</f>
        <v>148130</v>
      </c>
      <c r="D76" s="12">
        <f>D77+D82+D87</f>
        <v>34146</v>
      </c>
      <c r="E76" s="12">
        <f>D76/C76%</f>
        <v>23.051373793289677</v>
      </c>
      <c r="F76" s="55" t="s">
        <v>111</v>
      </c>
    </row>
    <row r="77" spans="1:6" ht="20.25" customHeight="1">
      <c r="A77" s="1" t="s">
        <v>4</v>
      </c>
      <c r="B77" s="2" t="s">
        <v>79</v>
      </c>
      <c r="C77" s="3">
        <f>SUM(C78:C81)</f>
        <v>148130</v>
      </c>
      <c r="D77" s="3">
        <f>SUM(D78:D81)</f>
        <v>34146</v>
      </c>
      <c r="E77" s="3">
        <f>D77/C77%</f>
        <v>23.051373793289677</v>
      </c>
      <c r="F77" s="53" t="s">
        <v>111</v>
      </c>
    </row>
    <row r="78" spans="1:6" ht="39.75" customHeight="1">
      <c r="A78" s="4" t="s">
        <v>6</v>
      </c>
      <c r="B78" s="5" t="s">
        <v>80</v>
      </c>
      <c r="C78" s="6">
        <v>182200</v>
      </c>
      <c r="D78" s="6">
        <v>42000</v>
      </c>
      <c r="E78" s="7">
        <f>D78/C78%</f>
        <v>23.05159165751921</v>
      </c>
      <c r="F78" s="51" t="s">
        <v>183</v>
      </c>
    </row>
    <row r="79" spans="1:6" ht="20.25" customHeight="1">
      <c r="A79" s="4" t="s">
        <v>6</v>
      </c>
      <c r="B79" s="5" t="s">
        <v>15</v>
      </c>
      <c r="C79" s="6"/>
      <c r="D79" s="6"/>
      <c r="E79" s="7"/>
      <c r="F79" s="52"/>
    </row>
    <row r="80" spans="1:6" ht="20.25" customHeight="1">
      <c r="A80" s="4" t="s">
        <v>6</v>
      </c>
      <c r="B80" s="5" t="s">
        <v>16</v>
      </c>
      <c r="C80" s="6"/>
      <c r="D80" s="6"/>
      <c r="E80" s="7"/>
      <c r="F80" s="52"/>
    </row>
    <row r="81" spans="1:6" ht="20.25" customHeight="1">
      <c r="A81" s="4" t="s">
        <v>6</v>
      </c>
      <c r="B81" s="5" t="s">
        <v>17</v>
      </c>
      <c r="C81" s="6">
        <v>-34070</v>
      </c>
      <c r="D81" s="6">
        <v>-7854</v>
      </c>
      <c r="E81" s="7">
        <f>D81/C81%</f>
        <v>23.052538890519518</v>
      </c>
      <c r="F81" s="51" t="s">
        <v>186</v>
      </c>
    </row>
    <row r="82" spans="1:6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/>
      <c r="F82" s="53" t="s">
        <v>111</v>
      </c>
    </row>
    <row r="83" spans="1:6" ht="20.25" customHeight="1">
      <c r="A83" s="4" t="s">
        <v>6</v>
      </c>
      <c r="B83" s="5" t="s">
        <v>20</v>
      </c>
      <c r="C83" s="6"/>
      <c r="D83" s="6"/>
      <c r="E83" s="7"/>
      <c r="F83" s="52"/>
    </row>
    <row r="84" spans="1:6" ht="20.25" customHeight="1">
      <c r="A84" s="4" t="s">
        <v>6</v>
      </c>
      <c r="B84" s="5" t="s">
        <v>15</v>
      </c>
      <c r="C84" s="6"/>
      <c r="D84" s="6"/>
      <c r="E84" s="7"/>
      <c r="F84" s="52"/>
    </row>
    <row r="85" spans="1:6" ht="20.25" customHeight="1">
      <c r="A85" s="4" t="s">
        <v>6</v>
      </c>
      <c r="B85" s="5" t="s">
        <v>16</v>
      </c>
      <c r="C85" s="6"/>
      <c r="D85" s="6"/>
      <c r="E85" s="7"/>
      <c r="F85" s="52"/>
    </row>
    <row r="86" spans="1:6" ht="20.25" customHeight="1">
      <c r="A86" s="4" t="s">
        <v>6</v>
      </c>
      <c r="B86" s="5" t="s">
        <v>17</v>
      </c>
      <c r="C86" s="6"/>
      <c r="D86" s="6"/>
      <c r="E86" s="7"/>
      <c r="F86" s="52"/>
    </row>
    <row r="87" spans="1:6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/>
      <c r="F87" s="53" t="s">
        <v>111</v>
      </c>
    </row>
    <row r="88" spans="1:6" ht="20.25" customHeight="1">
      <c r="A88" s="4" t="s">
        <v>6</v>
      </c>
      <c r="B88" s="5" t="s">
        <v>15</v>
      </c>
      <c r="C88" s="6"/>
      <c r="D88" s="6"/>
      <c r="E88" s="7"/>
      <c r="F88" s="52"/>
    </row>
    <row r="89" spans="1:6" ht="20.25" customHeight="1">
      <c r="A89" s="4" t="s">
        <v>6</v>
      </c>
      <c r="B89" s="5" t="s">
        <v>16</v>
      </c>
      <c r="C89" s="6"/>
      <c r="D89" s="6"/>
      <c r="E89" s="7"/>
      <c r="F89" s="52"/>
    </row>
    <row r="90" spans="1:6" ht="20.25" customHeight="1">
      <c r="A90" s="4" t="s">
        <v>6</v>
      </c>
      <c r="B90" s="5" t="s">
        <v>17</v>
      </c>
      <c r="C90" s="6"/>
      <c r="D90" s="6"/>
      <c r="E90" s="7"/>
      <c r="F90" s="52"/>
    </row>
    <row r="91" spans="1:6" ht="28.5" customHeight="1">
      <c r="A91" s="10" t="s">
        <v>82</v>
      </c>
      <c r="B91" s="11" t="s">
        <v>83</v>
      </c>
      <c r="C91" s="26">
        <v>228587</v>
      </c>
      <c r="D91" s="26">
        <v>44963</v>
      </c>
      <c r="E91" s="12">
        <f>D91/C91%</f>
        <v>19.66997248312459</v>
      </c>
      <c r="F91" s="55" t="s">
        <v>111</v>
      </c>
    </row>
    <row r="92" spans="1:6" ht="39" customHeight="1">
      <c r="A92" s="22" t="s">
        <v>6</v>
      </c>
      <c r="B92" s="20" t="s">
        <v>84</v>
      </c>
      <c r="C92" s="21"/>
      <c r="D92" s="21"/>
      <c r="E92" s="7"/>
      <c r="F92" s="58"/>
    </row>
    <row r="93" spans="1:6" ht="24" customHeight="1">
      <c r="A93" s="29" t="s">
        <v>85</v>
      </c>
      <c r="B93" s="30" t="s">
        <v>86</v>
      </c>
      <c r="C93" s="31"/>
      <c r="D93" s="31"/>
      <c r="E93" s="12"/>
      <c r="F93" s="55" t="s">
        <v>111</v>
      </c>
    </row>
    <row r="94" spans="1:6" ht="25.5" customHeight="1">
      <c r="A94" s="22"/>
      <c r="B94" s="20" t="s">
        <v>87</v>
      </c>
      <c r="C94" s="7">
        <v>404818</v>
      </c>
      <c r="D94" s="7">
        <v>330522</v>
      </c>
      <c r="E94" s="7">
        <f>D94/C94%</f>
        <v>81.64706114846672</v>
      </c>
      <c r="F94" s="51" t="s">
        <v>184</v>
      </c>
    </row>
    <row r="95" spans="1:6" ht="24.75" customHeight="1">
      <c r="A95" s="22"/>
      <c r="B95" s="20" t="s">
        <v>88</v>
      </c>
      <c r="C95" s="7">
        <v>47063</v>
      </c>
      <c r="D95" s="7">
        <v>110890</v>
      </c>
      <c r="E95" s="7">
        <f>D95/C95%</f>
        <v>235.6203386949408</v>
      </c>
      <c r="F95" s="51" t="s">
        <v>197</v>
      </c>
    </row>
    <row r="96" spans="1:6" ht="20.25" customHeight="1">
      <c r="A96" s="32" t="s">
        <v>6</v>
      </c>
      <c r="B96" s="20" t="s">
        <v>89</v>
      </c>
      <c r="C96" s="33"/>
      <c r="D96" s="33"/>
      <c r="E96" s="7"/>
      <c r="F96" s="64"/>
    </row>
    <row r="97" spans="1:6" ht="45.75" customHeight="1">
      <c r="A97" s="34"/>
      <c r="B97" s="49" t="s">
        <v>90</v>
      </c>
      <c r="C97" s="111">
        <v>249151</v>
      </c>
      <c r="D97" s="111">
        <v>304706</v>
      </c>
      <c r="E97" s="7">
        <f>D97/C97%</f>
        <v>122.29772306753735</v>
      </c>
      <c r="F97" s="67" t="s">
        <v>185</v>
      </c>
    </row>
    <row r="98" spans="1:6" ht="20.25" customHeight="1" thickBot="1">
      <c r="A98" s="35"/>
      <c r="B98" s="50" t="s">
        <v>89</v>
      </c>
      <c r="C98" s="36"/>
      <c r="D98" s="36"/>
      <c r="E98" s="40"/>
      <c r="F98" s="59"/>
    </row>
    <row r="100" spans="1:6" ht="12.75">
      <c r="A100" s="41" t="s">
        <v>109</v>
      </c>
      <c r="B100" s="41"/>
      <c r="C100" s="41"/>
      <c r="D100" s="41"/>
      <c r="E100" s="41" t="s">
        <v>99</v>
      </c>
      <c r="F100" s="42"/>
    </row>
    <row r="101" spans="1:6" ht="12.75">
      <c r="A101" s="72"/>
      <c r="B101" s="73"/>
      <c r="C101" s="72"/>
      <c r="D101" s="72"/>
      <c r="E101" s="72"/>
      <c r="F101" s="74"/>
    </row>
    <row r="102" spans="1:6" ht="12.75">
      <c r="A102" s="72"/>
      <c r="B102" s="73"/>
      <c r="C102" s="72"/>
      <c r="D102" s="72"/>
      <c r="E102" s="72"/>
      <c r="F102" s="74"/>
    </row>
    <row r="103" spans="1:6" ht="12.75">
      <c r="A103" s="72"/>
      <c r="B103" s="72"/>
      <c r="C103" s="72"/>
      <c r="D103" s="72"/>
      <c r="E103" s="72"/>
      <c r="F103" s="74"/>
    </row>
    <row r="104" spans="1:6" ht="12.75">
      <c r="A104" s="43" t="s">
        <v>100</v>
      </c>
      <c r="B104" s="43"/>
      <c r="C104" s="41"/>
      <c r="D104" s="41"/>
      <c r="E104" s="41"/>
      <c r="F104" s="42"/>
    </row>
    <row r="105" spans="1:6" ht="12.75">
      <c r="A105" s="41"/>
      <c r="B105" s="41"/>
      <c r="C105" s="41"/>
      <c r="D105" s="41"/>
      <c r="E105" s="41"/>
      <c r="F105" s="42"/>
    </row>
    <row r="106" spans="1:6" ht="12.75">
      <c r="A106" s="41"/>
      <c r="B106" s="41"/>
      <c r="C106" s="41"/>
      <c r="D106" s="41"/>
      <c r="E106" s="41"/>
      <c r="F106" s="42"/>
    </row>
    <row r="107" spans="1:6" ht="12.75">
      <c r="A107" s="41" t="s">
        <v>101</v>
      </c>
      <c r="B107" s="41"/>
      <c r="C107" s="41"/>
      <c r="D107" s="41" t="s">
        <v>102</v>
      </c>
      <c r="E107" s="41"/>
      <c r="F107" s="42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2">
      <selection activeCell="A2" sqref="A2:K2"/>
    </sheetView>
  </sheetViews>
  <sheetFormatPr defaultColWidth="8.796875" defaultRowHeight="14.25"/>
  <cols>
    <col min="1" max="1" width="13.5" style="76" customWidth="1"/>
    <col min="2" max="2" width="8.59765625" style="76" customWidth="1"/>
    <col min="3" max="3" width="8.69921875" style="76" customWidth="1"/>
    <col min="4" max="9" width="8.59765625" style="76" customWidth="1"/>
    <col min="10" max="10" width="8.59765625" style="77" customWidth="1"/>
    <col min="11" max="11" width="37.59765625" style="76" customWidth="1"/>
    <col min="12" max="16384" width="9" style="76" customWidth="1"/>
  </cols>
  <sheetData>
    <row r="2" spans="1:11" ht="30.75" customHeight="1">
      <c r="A2" s="256" t="s">
        <v>115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ht="12.75" thickBot="1"/>
    <row r="4" spans="1:11" ht="27.75" customHeight="1">
      <c r="A4" s="257" t="s">
        <v>113</v>
      </c>
      <c r="B4" s="259" t="s">
        <v>91</v>
      </c>
      <c r="C4" s="260"/>
      <c r="D4" s="261"/>
      <c r="E4" s="259" t="s">
        <v>93</v>
      </c>
      <c r="F4" s="262"/>
      <c r="G4" s="262"/>
      <c r="H4" s="262"/>
      <c r="I4" s="262"/>
      <c r="J4" s="262"/>
      <c r="K4" s="263"/>
    </row>
    <row r="5" spans="1:11" ht="39" customHeight="1">
      <c r="A5" s="258"/>
      <c r="B5" s="78" t="s">
        <v>116</v>
      </c>
      <c r="C5" s="78" t="s">
        <v>131</v>
      </c>
      <c r="D5" s="78" t="s">
        <v>117</v>
      </c>
      <c r="E5" s="78" t="s">
        <v>136</v>
      </c>
      <c r="F5" s="78" t="s">
        <v>116</v>
      </c>
      <c r="G5" s="78" t="s">
        <v>131</v>
      </c>
      <c r="H5" s="78" t="s">
        <v>117</v>
      </c>
      <c r="I5" s="79" t="s">
        <v>121</v>
      </c>
      <c r="J5" s="80" t="s">
        <v>122</v>
      </c>
      <c r="K5" s="81" t="s">
        <v>130</v>
      </c>
    </row>
    <row r="6" spans="1:11" ht="12">
      <c r="A6" s="1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7" t="s">
        <v>120</v>
      </c>
      <c r="K6" s="123">
        <v>10</v>
      </c>
    </row>
    <row r="7" spans="1:11" ht="19.5" customHeight="1">
      <c r="A7" s="251" t="s">
        <v>126</v>
      </c>
      <c r="B7" s="113">
        <v>27</v>
      </c>
      <c r="C7" s="113">
        <v>6455</v>
      </c>
      <c r="D7" s="113"/>
      <c r="E7" s="113"/>
      <c r="F7" s="113">
        <v>10</v>
      </c>
      <c r="G7" s="113">
        <v>2662</v>
      </c>
      <c r="H7" s="113"/>
      <c r="I7" s="118">
        <f aca="true" t="shared" si="0" ref="I7:I19">F7/B7</f>
        <v>0.37037037037037035</v>
      </c>
      <c r="J7" s="118">
        <f aca="true" t="shared" si="1" ref="J7:J19">G7/C7</f>
        <v>0.4123934934159566</v>
      </c>
      <c r="K7" s="115" t="s">
        <v>220</v>
      </c>
    </row>
    <row r="8" spans="1:11" ht="32.25" customHeight="1">
      <c r="A8" s="252"/>
      <c r="B8" s="113"/>
      <c r="C8" s="113"/>
      <c r="D8" s="113"/>
      <c r="E8" s="113"/>
      <c r="F8" s="113">
        <v>30</v>
      </c>
      <c r="G8" s="113">
        <v>7203</v>
      </c>
      <c r="H8" s="113"/>
      <c r="I8" s="86"/>
      <c r="J8" s="86"/>
      <c r="K8" s="121" t="s">
        <v>224</v>
      </c>
    </row>
    <row r="9" spans="1:11" ht="27.75" customHeight="1">
      <c r="A9" s="252"/>
      <c r="B9" s="113"/>
      <c r="C9" s="113"/>
      <c r="D9" s="113"/>
      <c r="E9" s="113"/>
      <c r="F9" s="113">
        <v>37</v>
      </c>
      <c r="G9" s="113">
        <v>9587</v>
      </c>
      <c r="H9" s="113"/>
      <c r="I9" s="86"/>
      <c r="J9" s="86"/>
      <c r="K9" s="121" t="s">
        <v>219</v>
      </c>
    </row>
    <row r="10" spans="1:11" ht="21.75" customHeight="1">
      <c r="A10" s="252"/>
      <c r="B10" s="113">
        <v>32</v>
      </c>
      <c r="C10" s="113">
        <v>7005</v>
      </c>
      <c r="D10" s="113"/>
      <c r="E10" s="113"/>
      <c r="F10" s="113">
        <v>16</v>
      </c>
      <c r="G10" s="113">
        <v>3952</v>
      </c>
      <c r="H10" s="113"/>
      <c r="I10" s="86">
        <f t="shared" si="0"/>
        <v>0.5</v>
      </c>
      <c r="J10" s="86">
        <f t="shared" si="1"/>
        <v>0.5641684511063526</v>
      </c>
      <c r="K10" s="115" t="s">
        <v>218</v>
      </c>
    </row>
    <row r="11" spans="1:11" ht="21.75" customHeight="1">
      <c r="A11" s="252"/>
      <c r="B11" s="113">
        <v>12</v>
      </c>
      <c r="C11" s="113">
        <v>3136</v>
      </c>
      <c r="D11" s="113"/>
      <c r="E11" s="113"/>
      <c r="F11" s="113">
        <v>20</v>
      </c>
      <c r="G11" s="113">
        <v>4949</v>
      </c>
      <c r="H11" s="113"/>
      <c r="I11" s="86">
        <f t="shared" si="0"/>
        <v>1.6666666666666667</v>
      </c>
      <c r="J11" s="86">
        <f t="shared" si="1"/>
        <v>1.578125</v>
      </c>
      <c r="K11" s="115" t="s">
        <v>217</v>
      </c>
    </row>
    <row r="12" spans="1:11" ht="21.75" customHeight="1">
      <c r="A12" s="252"/>
      <c r="B12" s="113"/>
      <c r="C12" s="113"/>
      <c r="D12" s="113"/>
      <c r="E12" s="113"/>
      <c r="F12" s="113">
        <v>6</v>
      </c>
      <c r="G12" s="113">
        <v>1334</v>
      </c>
      <c r="H12" s="113"/>
      <c r="I12" s="86"/>
      <c r="J12" s="86"/>
      <c r="K12" s="115" t="s">
        <v>216</v>
      </c>
    </row>
    <row r="13" spans="1:11" ht="24" customHeight="1">
      <c r="A13" s="252"/>
      <c r="B13" s="113">
        <v>48</v>
      </c>
      <c r="C13" s="113">
        <v>11748</v>
      </c>
      <c r="D13" s="113"/>
      <c r="E13" s="113"/>
      <c r="F13" s="113">
        <v>18</v>
      </c>
      <c r="G13" s="113">
        <v>3947</v>
      </c>
      <c r="H13" s="113"/>
      <c r="I13" s="86">
        <f t="shared" si="0"/>
        <v>0.375</v>
      </c>
      <c r="J13" s="86">
        <f t="shared" si="1"/>
        <v>0.3359720803541028</v>
      </c>
      <c r="K13" s="115" t="s">
        <v>215</v>
      </c>
    </row>
    <row r="14" spans="1:11" ht="24" customHeight="1">
      <c r="A14" s="252"/>
      <c r="B14" s="113">
        <v>15</v>
      </c>
      <c r="C14" s="113">
        <v>3621</v>
      </c>
      <c r="D14" s="113"/>
      <c r="E14" s="113"/>
      <c r="F14" s="113">
        <v>19</v>
      </c>
      <c r="G14" s="113">
        <v>4881</v>
      </c>
      <c r="H14" s="113"/>
      <c r="I14" s="86">
        <f t="shared" si="0"/>
        <v>1.2666666666666666</v>
      </c>
      <c r="J14" s="86">
        <f t="shared" si="1"/>
        <v>1.347970173985087</v>
      </c>
      <c r="K14" s="115" t="s">
        <v>214</v>
      </c>
    </row>
    <row r="15" spans="1:11" ht="24" customHeight="1">
      <c r="A15" s="252"/>
      <c r="B15" s="113">
        <v>27</v>
      </c>
      <c r="C15" s="113">
        <v>6376</v>
      </c>
      <c r="D15" s="113"/>
      <c r="E15" s="113"/>
      <c r="F15" s="113">
        <v>12</v>
      </c>
      <c r="G15" s="113">
        <v>2564</v>
      </c>
      <c r="H15" s="113"/>
      <c r="I15" s="86">
        <f t="shared" si="0"/>
        <v>0.4444444444444444</v>
      </c>
      <c r="J15" s="86">
        <f t="shared" si="1"/>
        <v>0.40213299874529485</v>
      </c>
      <c r="K15" s="115" t="s">
        <v>213</v>
      </c>
    </row>
    <row r="16" spans="1:11" ht="24" customHeight="1">
      <c r="A16" s="252"/>
      <c r="B16" s="113">
        <v>14</v>
      </c>
      <c r="C16" s="113">
        <v>2243</v>
      </c>
      <c r="D16" s="113"/>
      <c r="E16" s="113"/>
      <c r="F16" s="113">
        <v>6</v>
      </c>
      <c r="G16" s="113">
        <v>1342</v>
      </c>
      <c r="H16" s="113"/>
      <c r="I16" s="86">
        <f t="shared" si="0"/>
        <v>0.42857142857142855</v>
      </c>
      <c r="J16" s="86">
        <f t="shared" si="1"/>
        <v>0.5983058403923317</v>
      </c>
      <c r="K16" s="115" t="s">
        <v>212</v>
      </c>
    </row>
    <row r="17" spans="1:11" ht="24" customHeight="1">
      <c r="A17" s="252"/>
      <c r="B17" s="113">
        <v>10</v>
      </c>
      <c r="C17" s="113">
        <v>2734</v>
      </c>
      <c r="D17" s="113"/>
      <c r="E17" s="113"/>
      <c r="F17" s="113">
        <v>16</v>
      </c>
      <c r="G17" s="113">
        <v>4155</v>
      </c>
      <c r="H17" s="113"/>
      <c r="I17" s="114">
        <f t="shared" si="0"/>
        <v>1.6</v>
      </c>
      <c r="J17" s="114">
        <f t="shared" si="1"/>
        <v>1.519751280175567</v>
      </c>
      <c r="K17" s="115" t="s">
        <v>211</v>
      </c>
    </row>
    <row r="18" spans="1:11" ht="38.25" customHeight="1">
      <c r="A18" s="252"/>
      <c r="B18" s="113"/>
      <c r="C18" s="113"/>
      <c r="D18" s="113"/>
      <c r="E18" s="113"/>
      <c r="F18" s="113">
        <v>42</v>
      </c>
      <c r="G18" s="113">
        <v>11334</v>
      </c>
      <c r="H18" s="113"/>
      <c r="I18" s="114"/>
      <c r="J18" s="114"/>
      <c r="K18" s="121" t="s">
        <v>225</v>
      </c>
    </row>
    <row r="19" spans="1:11" ht="27" customHeight="1">
      <c r="A19" s="253"/>
      <c r="B19" s="113">
        <v>56</v>
      </c>
      <c r="C19" s="113">
        <v>12936</v>
      </c>
      <c r="D19" s="113"/>
      <c r="E19" s="113"/>
      <c r="F19" s="113"/>
      <c r="G19" s="113"/>
      <c r="H19" s="113"/>
      <c r="I19" s="114">
        <f t="shared" si="0"/>
        <v>0</v>
      </c>
      <c r="J19" s="114">
        <f t="shared" si="1"/>
        <v>0</v>
      </c>
      <c r="K19" s="115" t="s">
        <v>198</v>
      </c>
    </row>
    <row r="20" spans="1:11" ht="22.5" customHeight="1">
      <c r="A20" s="82" t="s">
        <v>96</v>
      </c>
      <c r="B20" s="83">
        <f>SUM(B7:B19)</f>
        <v>241</v>
      </c>
      <c r="C20" s="83">
        <f aca="true" t="shared" si="2" ref="C20:H20">SUM(C7:C19)</f>
        <v>56254</v>
      </c>
      <c r="D20" s="83">
        <f t="shared" si="2"/>
        <v>0</v>
      </c>
      <c r="E20" s="83">
        <f t="shared" si="2"/>
        <v>0</v>
      </c>
      <c r="F20" s="83">
        <f t="shared" si="2"/>
        <v>232</v>
      </c>
      <c r="G20" s="83">
        <f t="shared" si="2"/>
        <v>57910</v>
      </c>
      <c r="H20" s="83">
        <f t="shared" si="2"/>
        <v>0</v>
      </c>
      <c r="I20" s="84">
        <f>F20/B20</f>
        <v>0.9626556016597511</v>
      </c>
      <c r="J20" s="84">
        <f>G20/C20</f>
        <v>1.0294379066377501</v>
      </c>
      <c r="K20" s="44" t="s">
        <v>110</v>
      </c>
    </row>
    <row r="21" spans="1:11" ht="22.5" customHeight="1">
      <c r="A21" s="127"/>
      <c r="B21" s="128"/>
      <c r="C21" s="128"/>
      <c r="D21" s="128"/>
      <c r="E21" s="128"/>
      <c r="F21" s="128"/>
      <c r="G21" s="128"/>
      <c r="H21" s="128"/>
      <c r="I21" s="129"/>
      <c r="J21" s="129"/>
      <c r="K21" s="130"/>
    </row>
    <row r="22" spans="1:11" ht="20.25" customHeight="1">
      <c r="A22" s="264" t="s">
        <v>187</v>
      </c>
      <c r="B22" s="85">
        <v>34</v>
      </c>
      <c r="C22" s="85">
        <v>1631</v>
      </c>
      <c r="D22" s="85"/>
      <c r="E22" s="85"/>
      <c r="F22" s="85">
        <v>29</v>
      </c>
      <c r="G22" s="85">
        <v>1446</v>
      </c>
      <c r="H22" s="85"/>
      <c r="I22" s="86">
        <f>F22/B22</f>
        <v>0.8529411764705882</v>
      </c>
      <c r="J22" s="86">
        <f>G22/C22</f>
        <v>0.8865726548129982</v>
      </c>
      <c r="K22" s="37" t="s">
        <v>210</v>
      </c>
    </row>
    <row r="23" spans="1:11" ht="57.75" customHeight="1">
      <c r="A23" s="264"/>
      <c r="B23" s="85"/>
      <c r="C23" s="85"/>
      <c r="D23" s="85"/>
      <c r="E23" s="85"/>
      <c r="F23" s="85">
        <v>21</v>
      </c>
      <c r="G23" s="85">
        <v>1040</v>
      </c>
      <c r="H23" s="85"/>
      <c r="I23" s="86"/>
      <c r="J23" s="86"/>
      <c r="K23" s="119" t="s">
        <v>209</v>
      </c>
    </row>
    <row r="24" spans="1:11" ht="22.5" customHeight="1">
      <c r="A24" s="82" t="s">
        <v>95</v>
      </c>
      <c r="B24" s="83">
        <f aca="true" t="shared" si="3" ref="B24:H24">SUM(B22:B23)</f>
        <v>34</v>
      </c>
      <c r="C24" s="83">
        <f t="shared" si="3"/>
        <v>1631</v>
      </c>
      <c r="D24" s="83">
        <f t="shared" si="3"/>
        <v>0</v>
      </c>
      <c r="E24" s="83">
        <f t="shared" si="3"/>
        <v>0</v>
      </c>
      <c r="F24" s="83">
        <f t="shared" si="3"/>
        <v>50</v>
      </c>
      <c r="G24" s="83">
        <f t="shared" si="3"/>
        <v>2486</v>
      </c>
      <c r="H24" s="83">
        <f t="shared" si="3"/>
        <v>0</v>
      </c>
      <c r="I24" s="84">
        <f>F24/B24</f>
        <v>1.4705882352941178</v>
      </c>
      <c r="J24" s="84">
        <f>G24/C24</f>
        <v>1.5242182709993868</v>
      </c>
      <c r="K24" s="44" t="s">
        <v>110</v>
      </c>
    </row>
    <row r="25" spans="1:11" ht="20.25" customHeight="1">
      <c r="A25" s="251" t="s">
        <v>188</v>
      </c>
      <c r="B25" s="85">
        <v>20</v>
      </c>
      <c r="C25" s="85">
        <v>1709</v>
      </c>
      <c r="D25" s="85"/>
      <c r="E25" s="85"/>
      <c r="F25" s="85">
        <v>19</v>
      </c>
      <c r="G25" s="85">
        <v>1594</v>
      </c>
      <c r="H25" s="85"/>
      <c r="I25" s="86">
        <f>F25/B25</f>
        <v>0.95</v>
      </c>
      <c r="J25" s="86">
        <f>G25/C25</f>
        <v>0.9327091866588648</v>
      </c>
      <c r="K25" s="37" t="s">
        <v>208</v>
      </c>
    </row>
    <row r="26" spans="1:11" ht="60" customHeight="1">
      <c r="A26" s="252"/>
      <c r="B26" s="85"/>
      <c r="C26" s="85"/>
      <c r="D26" s="85"/>
      <c r="E26" s="85"/>
      <c r="F26" s="85">
        <v>8</v>
      </c>
      <c r="G26" s="85">
        <v>502</v>
      </c>
      <c r="H26" s="85"/>
      <c r="I26" s="86"/>
      <c r="J26" s="86"/>
      <c r="K26" s="119" t="s">
        <v>206</v>
      </c>
    </row>
    <row r="27" spans="1:11" ht="20.25" customHeight="1">
      <c r="A27" s="252"/>
      <c r="B27" s="85">
        <v>9</v>
      </c>
      <c r="C27" s="85">
        <v>678</v>
      </c>
      <c r="D27" s="85"/>
      <c r="E27" s="85"/>
      <c r="F27" s="85">
        <v>20</v>
      </c>
      <c r="G27" s="85">
        <v>1341</v>
      </c>
      <c r="H27" s="85"/>
      <c r="I27" s="86">
        <f>F27/B27</f>
        <v>2.2222222222222223</v>
      </c>
      <c r="J27" s="86">
        <f>G27/C27</f>
        <v>1.9778761061946903</v>
      </c>
      <c r="K27" s="37" t="s">
        <v>205</v>
      </c>
    </row>
    <row r="28" spans="1:11" ht="20.25" customHeight="1">
      <c r="A28" s="252"/>
      <c r="B28" s="85">
        <v>2</v>
      </c>
      <c r="C28" s="85">
        <v>147</v>
      </c>
      <c r="D28" s="85"/>
      <c r="E28" s="85"/>
      <c r="F28" s="85">
        <v>2</v>
      </c>
      <c r="G28" s="85">
        <v>158</v>
      </c>
      <c r="H28" s="85"/>
      <c r="I28" s="86">
        <f>F28/B28</f>
        <v>1</v>
      </c>
      <c r="J28" s="86">
        <f>G28/C28</f>
        <v>1.0748299319727892</v>
      </c>
      <c r="K28" s="37" t="s">
        <v>204</v>
      </c>
    </row>
    <row r="29" spans="1:11" ht="38.25" customHeight="1">
      <c r="A29" s="252"/>
      <c r="B29" s="85"/>
      <c r="C29" s="85"/>
      <c r="D29" s="85"/>
      <c r="E29" s="85"/>
      <c r="F29" s="85">
        <v>36</v>
      </c>
      <c r="G29" s="85">
        <v>3148</v>
      </c>
      <c r="H29" s="85"/>
      <c r="I29" s="86"/>
      <c r="J29" s="86"/>
      <c r="K29" s="119" t="s">
        <v>207</v>
      </c>
    </row>
    <row r="30" spans="1:11" ht="31.5" customHeight="1">
      <c r="A30" s="253"/>
      <c r="B30" s="85">
        <f>29+4+2+3</f>
        <v>38</v>
      </c>
      <c r="C30" s="85">
        <f>2767+287+87+228</f>
        <v>3369</v>
      </c>
      <c r="D30" s="85"/>
      <c r="E30" s="85"/>
      <c r="F30" s="85"/>
      <c r="G30" s="85"/>
      <c r="H30" s="85"/>
      <c r="I30" s="86">
        <f aca="true" t="shared" si="4" ref="I30:J32">F30/B30</f>
        <v>0</v>
      </c>
      <c r="J30" s="86">
        <f t="shared" si="4"/>
        <v>0</v>
      </c>
      <c r="K30" s="37" t="s">
        <v>199</v>
      </c>
    </row>
    <row r="31" spans="1:11" ht="22.5" customHeight="1">
      <c r="A31" s="82" t="s">
        <v>97</v>
      </c>
      <c r="B31" s="83">
        <f>SUM(B25:B30)</f>
        <v>69</v>
      </c>
      <c r="C31" s="83">
        <f>SUM(C25:C30)</f>
        <v>5903</v>
      </c>
      <c r="D31" s="83">
        <f>SUM(D25:D29)</f>
        <v>0</v>
      </c>
      <c r="E31" s="83">
        <f>SUM(E25:E29)</f>
        <v>0</v>
      </c>
      <c r="F31" s="83">
        <f>SUM(F25:F29)</f>
        <v>85</v>
      </c>
      <c r="G31" s="83">
        <f>SUM(G25:G29)</f>
        <v>6743</v>
      </c>
      <c r="H31" s="83">
        <f>SUM(H25:H29)</f>
        <v>0</v>
      </c>
      <c r="I31" s="86">
        <f t="shared" si="4"/>
        <v>1.2318840579710144</v>
      </c>
      <c r="J31" s="86">
        <f t="shared" si="4"/>
        <v>1.1423005251567</v>
      </c>
      <c r="K31" s="44" t="s">
        <v>110</v>
      </c>
    </row>
    <row r="32" spans="1:11" ht="61.5" customHeight="1">
      <c r="A32" s="105" t="s">
        <v>192</v>
      </c>
      <c r="B32" s="106">
        <v>1</v>
      </c>
      <c r="C32" s="106">
        <v>9500</v>
      </c>
      <c r="D32" s="106"/>
      <c r="E32" s="106">
        <v>1</v>
      </c>
      <c r="F32" s="106">
        <v>1</v>
      </c>
      <c r="G32" s="106">
        <v>9000</v>
      </c>
      <c r="H32" s="106"/>
      <c r="I32" s="86">
        <f t="shared" si="4"/>
        <v>1</v>
      </c>
      <c r="J32" s="86">
        <f t="shared" si="4"/>
        <v>0.9473684210526315</v>
      </c>
      <c r="K32" s="108" t="s">
        <v>221</v>
      </c>
    </row>
    <row r="33" spans="1:11" ht="22.5" customHeight="1">
      <c r="A33" s="82" t="s">
        <v>125</v>
      </c>
      <c r="B33" s="83">
        <f>SUM(B32)</f>
        <v>1</v>
      </c>
      <c r="C33" s="83">
        <f aca="true" t="shared" si="5" ref="C33:J33">SUM(C32)</f>
        <v>9500</v>
      </c>
      <c r="D33" s="83">
        <f t="shared" si="5"/>
        <v>0</v>
      </c>
      <c r="E33" s="83">
        <f t="shared" si="5"/>
        <v>1</v>
      </c>
      <c r="F33" s="83">
        <f t="shared" si="5"/>
        <v>1</v>
      </c>
      <c r="G33" s="83">
        <f t="shared" si="5"/>
        <v>9000</v>
      </c>
      <c r="H33" s="83">
        <f t="shared" si="5"/>
        <v>0</v>
      </c>
      <c r="I33" s="84">
        <f t="shared" si="5"/>
        <v>1</v>
      </c>
      <c r="J33" s="84">
        <f t="shared" si="5"/>
        <v>0.9473684210526315</v>
      </c>
      <c r="K33" s="44" t="s">
        <v>196</v>
      </c>
    </row>
    <row r="34" spans="1:11" ht="48.75" customHeight="1">
      <c r="A34" s="105" t="s">
        <v>193</v>
      </c>
      <c r="B34" s="106">
        <v>1</v>
      </c>
      <c r="C34" s="106">
        <v>2000</v>
      </c>
      <c r="D34" s="106"/>
      <c r="E34" s="106">
        <v>1</v>
      </c>
      <c r="F34" s="106">
        <v>1</v>
      </c>
      <c r="G34" s="106">
        <v>2500</v>
      </c>
      <c r="H34" s="106"/>
      <c r="I34" s="107">
        <f>F34/B34</f>
        <v>1</v>
      </c>
      <c r="J34" s="107">
        <f>G34/C34</f>
        <v>1.25</v>
      </c>
      <c r="K34" s="109" t="s">
        <v>222</v>
      </c>
    </row>
    <row r="35" spans="1:11" ht="22.5" customHeight="1">
      <c r="A35" s="82" t="s">
        <v>124</v>
      </c>
      <c r="B35" s="83">
        <f aca="true" t="shared" si="6" ref="B35:H35">SUM(B34)</f>
        <v>1</v>
      </c>
      <c r="C35" s="83">
        <f t="shared" si="6"/>
        <v>2000</v>
      </c>
      <c r="D35" s="83">
        <f t="shared" si="6"/>
        <v>0</v>
      </c>
      <c r="E35" s="83">
        <f t="shared" si="6"/>
        <v>1</v>
      </c>
      <c r="F35" s="83">
        <f t="shared" si="6"/>
        <v>1</v>
      </c>
      <c r="G35" s="83">
        <f t="shared" si="6"/>
        <v>2500</v>
      </c>
      <c r="H35" s="83">
        <f t="shared" si="6"/>
        <v>0</v>
      </c>
      <c r="I35" s="84">
        <f>F35/B35</f>
        <v>1</v>
      </c>
      <c r="J35" s="84">
        <f>G35/C35</f>
        <v>1.25</v>
      </c>
      <c r="K35" s="44" t="s">
        <v>196</v>
      </c>
    </row>
    <row r="36" spans="1:11" ht="70.5" customHeight="1">
      <c r="A36" s="120" t="s">
        <v>194</v>
      </c>
      <c r="B36" s="101"/>
      <c r="C36" s="85"/>
      <c r="D36" s="85"/>
      <c r="E36" s="85"/>
      <c r="F36" s="85">
        <v>4</v>
      </c>
      <c r="G36" s="85">
        <v>320</v>
      </c>
      <c r="H36" s="85"/>
      <c r="I36" s="86"/>
      <c r="J36" s="86"/>
      <c r="K36" s="100" t="s">
        <v>189</v>
      </c>
    </row>
    <row r="37" spans="1:11" ht="24.75" customHeight="1">
      <c r="A37" s="82" t="s">
        <v>123</v>
      </c>
      <c r="B37" s="83">
        <f>B36</f>
        <v>0</v>
      </c>
      <c r="C37" s="83">
        <f aca="true" t="shared" si="7" ref="C37:H37">C36</f>
        <v>0</v>
      </c>
      <c r="D37" s="83">
        <f t="shared" si="7"/>
        <v>0</v>
      </c>
      <c r="E37" s="83">
        <f t="shared" si="7"/>
        <v>0</v>
      </c>
      <c r="F37" s="83">
        <f t="shared" si="7"/>
        <v>4</v>
      </c>
      <c r="G37" s="83">
        <f t="shared" si="7"/>
        <v>320</v>
      </c>
      <c r="H37" s="83">
        <f t="shared" si="7"/>
        <v>0</v>
      </c>
      <c r="I37" s="83"/>
      <c r="J37" s="83"/>
      <c r="K37" s="44" t="s">
        <v>110</v>
      </c>
    </row>
    <row r="38" spans="1:11" ht="12.75" customHeight="1" hidden="1">
      <c r="A38" s="110" t="s">
        <v>195</v>
      </c>
      <c r="B38" s="103"/>
      <c r="C38" s="103"/>
      <c r="D38" s="103"/>
      <c r="E38" s="103"/>
      <c r="F38" s="103"/>
      <c r="G38" s="103"/>
      <c r="H38" s="103"/>
      <c r="I38" s="104"/>
      <c r="J38" s="104"/>
      <c r="K38" s="102"/>
    </row>
    <row r="39" spans="1:11" ht="42.75" customHeight="1">
      <c r="A39" s="265" t="s">
        <v>190</v>
      </c>
      <c r="B39" s="85">
        <v>23</v>
      </c>
      <c r="C39" s="85">
        <v>848</v>
      </c>
      <c r="D39" s="85"/>
      <c r="E39" s="85">
        <v>10</v>
      </c>
      <c r="F39" s="85">
        <v>21</v>
      </c>
      <c r="G39" s="85">
        <v>933</v>
      </c>
      <c r="H39" s="85"/>
      <c r="I39" s="86">
        <f>F39/B39</f>
        <v>0.9130434782608695</v>
      </c>
      <c r="J39" s="86">
        <f>G39/C39</f>
        <v>1.1002358490566038</v>
      </c>
      <c r="K39" s="125" t="s">
        <v>223</v>
      </c>
    </row>
    <row r="40" spans="1:11" ht="179.25" customHeight="1">
      <c r="A40" s="265"/>
      <c r="B40" s="85">
        <v>1</v>
      </c>
      <c r="C40" s="85">
        <v>31</v>
      </c>
      <c r="D40" s="85"/>
      <c r="E40" s="85"/>
      <c r="F40" s="85">
        <v>1</v>
      </c>
      <c r="G40" s="85">
        <v>40</v>
      </c>
      <c r="H40" s="85"/>
      <c r="I40" s="86"/>
      <c r="J40" s="86"/>
      <c r="K40" s="126" t="s">
        <v>201</v>
      </c>
    </row>
    <row r="41" spans="1:11" ht="78.75" customHeight="1">
      <c r="A41" s="265"/>
      <c r="B41" s="85">
        <v>1</v>
      </c>
      <c r="C41" s="85">
        <v>26</v>
      </c>
      <c r="D41" s="85"/>
      <c r="E41" s="85"/>
      <c r="F41" s="85">
        <v>1</v>
      </c>
      <c r="G41" s="85">
        <v>24</v>
      </c>
      <c r="H41" s="85"/>
      <c r="I41" s="86"/>
      <c r="J41" s="86"/>
      <c r="K41" s="126" t="s">
        <v>200</v>
      </c>
    </row>
    <row r="42" spans="1:11" ht="90.75" customHeight="1">
      <c r="A42" s="265"/>
      <c r="B42" s="85"/>
      <c r="C42" s="85"/>
      <c r="D42" s="85"/>
      <c r="E42" s="85"/>
      <c r="F42" s="85">
        <v>1</v>
      </c>
      <c r="G42" s="85">
        <v>114</v>
      </c>
      <c r="H42" s="85"/>
      <c r="I42" s="86"/>
      <c r="J42" s="86"/>
      <c r="K42" s="126" t="s">
        <v>202</v>
      </c>
    </row>
    <row r="43" spans="1:11" ht="64.5" customHeight="1">
      <c r="A43" s="85"/>
      <c r="B43" s="85">
        <v>103</v>
      </c>
      <c r="C43" s="85">
        <v>2032</v>
      </c>
      <c r="D43" s="85"/>
      <c r="E43" s="85">
        <v>60</v>
      </c>
      <c r="F43" s="85">
        <v>104</v>
      </c>
      <c r="G43" s="85">
        <v>1752</v>
      </c>
      <c r="H43" s="85"/>
      <c r="I43" s="86">
        <f>F43/B43</f>
        <v>1.0097087378640777</v>
      </c>
      <c r="J43" s="86">
        <f>G43/C43</f>
        <v>0.8622047244094488</v>
      </c>
      <c r="K43" s="124" t="s">
        <v>203</v>
      </c>
    </row>
    <row r="44" spans="1:11" ht="22.5" customHeight="1" thickBot="1">
      <c r="A44" s="82" t="s">
        <v>191</v>
      </c>
      <c r="B44" s="87">
        <f>SUM(B39:B43)</f>
        <v>128</v>
      </c>
      <c r="C44" s="87">
        <f aca="true" t="shared" si="8" ref="C44:H44">SUM(C39:C43)</f>
        <v>2937</v>
      </c>
      <c r="D44" s="87">
        <f t="shared" si="8"/>
        <v>0</v>
      </c>
      <c r="E44" s="87">
        <f t="shared" si="8"/>
        <v>70</v>
      </c>
      <c r="F44" s="87">
        <f t="shared" si="8"/>
        <v>128</v>
      </c>
      <c r="G44" s="87">
        <f t="shared" si="8"/>
        <v>2863</v>
      </c>
      <c r="H44" s="87">
        <f t="shared" si="8"/>
        <v>0</v>
      </c>
      <c r="I44" s="88">
        <f>I39+I43</f>
        <v>1.9227522161249473</v>
      </c>
      <c r="J44" s="89">
        <f>J39+J43</f>
        <v>1.9624405734660526</v>
      </c>
      <c r="K44" s="90" t="s">
        <v>110</v>
      </c>
    </row>
    <row r="45" spans="1:11" ht="25.5" customHeight="1" thickBot="1">
      <c r="A45" s="91" t="s">
        <v>94</v>
      </c>
      <c r="B45" s="92">
        <f>B20+B24+B31+B33+B35+B37+B44</f>
        <v>474</v>
      </c>
      <c r="C45" s="92">
        <f>C20+C24+C31+C33+C35+C37+C44</f>
        <v>78225</v>
      </c>
      <c r="D45" s="92">
        <v>0</v>
      </c>
      <c r="E45" s="92">
        <f>E20+E24+E31+E33+E35+E37+E44</f>
        <v>72</v>
      </c>
      <c r="F45" s="92">
        <f>F20+F24+F31+F33+F35+F37+F44</f>
        <v>501</v>
      </c>
      <c r="G45" s="92">
        <f>G20+G24+G31+G33+G35+G37+G44</f>
        <v>81822</v>
      </c>
      <c r="H45" s="92">
        <v>0</v>
      </c>
      <c r="I45" s="112">
        <f>F45/B45</f>
        <v>1.0569620253164558</v>
      </c>
      <c r="J45" s="112">
        <f>G45/C45</f>
        <v>1.0459827420901247</v>
      </c>
      <c r="K45" s="93" t="s">
        <v>110</v>
      </c>
    </row>
    <row r="46" spans="1:11" ht="15" customHeight="1">
      <c r="A46" s="254" t="s">
        <v>112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</row>
    <row r="47" spans="1:11" ht="12.75" customHeight="1">
      <c r="A47" s="254" t="s">
        <v>118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</row>
    <row r="48" spans="1:11" ht="12.75" customHeight="1">
      <c r="A48" s="254" t="s">
        <v>119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</row>
    <row r="49" spans="1:11" ht="12.7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</row>
    <row r="51" spans="1:11" ht="12">
      <c r="A51" s="45" t="s">
        <v>108</v>
      </c>
      <c r="B51" s="45"/>
      <c r="C51" s="45"/>
      <c r="D51" s="45"/>
      <c r="E51" s="45"/>
      <c r="F51" s="45"/>
      <c r="G51" s="45"/>
      <c r="H51" s="45"/>
      <c r="I51" s="46"/>
      <c r="J51" s="45" t="s">
        <v>99</v>
      </c>
      <c r="K51" s="46"/>
    </row>
    <row r="52" spans="1:9" ht="12">
      <c r="A52" s="96"/>
      <c r="B52" s="97"/>
      <c r="C52" s="97"/>
      <c r="D52" s="96"/>
      <c r="E52" s="96"/>
      <c r="F52" s="96"/>
      <c r="G52" s="96"/>
      <c r="H52" s="96"/>
      <c r="I52" s="98"/>
    </row>
    <row r="53" spans="1:9" ht="12">
      <c r="A53" s="96"/>
      <c r="B53" s="97"/>
      <c r="C53" s="97"/>
      <c r="D53" s="96"/>
      <c r="E53" s="96"/>
      <c r="F53" s="96"/>
      <c r="G53" s="96"/>
      <c r="H53" s="96"/>
      <c r="I53" s="98"/>
    </row>
    <row r="54" spans="1:9" ht="12">
      <c r="A54" s="96"/>
      <c r="B54" s="96"/>
      <c r="C54" s="96"/>
      <c r="D54" s="96"/>
      <c r="E54" s="96"/>
      <c r="F54" s="96"/>
      <c r="G54" s="96"/>
      <c r="H54" s="96"/>
      <c r="I54" s="98"/>
    </row>
    <row r="55" spans="1:9" ht="12">
      <c r="A55" s="99" t="s">
        <v>100</v>
      </c>
      <c r="B55" s="99"/>
      <c r="C55" s="99"/>
      <c r="D55" s="45"/>
      <c r="E55" s="45"/>
      <c r="F55" s="45"/>
      <c r="G55" s="45"/>
      <c r="H55" s="45"/>
      <c r="I55" s="46"/>
    </row>
    <row r="56" spans="1:9" ht="12">
      <c r="A56" s="45"/>
      <c r="B56" s="45"/>
      <c r="C56" s="45"/>
      <c r="D56" s="45"/>
      <c r="E56" s="45"/>
      <c r="F56" s="45"/>
      <c r="G56" s="45"/>
      <c r="H56" s="45"/>
      <c r="I56" s="46"/>
    </row>
    <row r="57" spans="1:9" ht="12">
      <c r="A57" s="45"/>
      <c r="B57" s="45"/>
      <c r="C57" s="45"/>
      <c r="D57" s="45"/>
      <c r="E57" s="45"/>
      <c r="F57" s="45"/>
      <c r="G57" s="45"/>
      <c r="H57" s="45"/>
      <c r="I57" s="46"/>
    </row>
    <row r="58" spans="1:12" ht="12">
      <c r="A58" s="45" t="s">
        <v>101</v>
      </c>
      <c r="B58" s="45"/>
      <c r="C58" s="45"/>
      <c r="D58" s="45"/>
      <c r="E58" s="45"/>
      <c r="F58" s="45"/>
      <c r="G58" s="45"/>
      <c r="H58" s="45"/>
      <c r="I58" s="46"/>
      <c r="J58" s="45" t="s">
        <v>102</v>
      </c>
      <c r="K58" s="45"/>
      <c r="L58" s="46"/>
    </row>
  </sheetData>
  <sheetProtection/>
  <mergeCells count="11">
    <mergeCell ref="A39:A42"/>
    <mergeCell ref="A25:A30"/>
    <mergeCell ref="A7:A19"/>
    <mergeCell ref="A48:K48"/>
    <mergeCell ref="A46:K46"/>
    <mergeCell ref="A47:K47"/>
    <mergeCell ref="A2:K2"/>
    <mergeCell ref="A4:A5"/>
    <mergeCell ref="B4:D4"/>
    <mergeCell ref="E4:K4"/>
    <mergeCell ref="A22:A23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cp:lastPrinted>2013-04-18T13:43:18Z</cp:lastPrinted>
  <dcterms:created xsi:type="dcterms:W3CDTF">2013-01-02T13:01:28Z</dcterms:created>
  <dcterms:modified xsi:type="dcterms:W3CDTF">2013-04-19T09:53:06Z</dcterms:modified>
  <cp:category/>
  <cp:version/>
  <cp:contentType/>
  <cp:contentStatus/>
</cp:coreProperties>
</file>